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Drive D\Learning Forum\Learning Forum 2026\Finance Learning Forum\1st Finance Learning Forum\Documents from guest speakers\"/>
    </mc:Choice>
  </mc:AlternateContent>
  <xr:revisionPtr revIDLastSave="0" documentId="8_{A387BD35-4A77-47D2-89C5-487812366664}" xr6:coauthVersionLast="47" xr6:coauthVersionMax="47" xr10:uidLastSave="{00000000-0000-0000-0000-000000000000}"/>
  <bookViews>
    <workbookView xWindow="-108" yWindow="-108" windowWidth="23256" windowHeight="12456" activeTab="2" xr2:uid="{04E6DAE0-4833-4689-83CF-6A130800FBAC}"/>
  </bookViews>
  <sheets>
    <sheet name="SetUp_Data" sheetId="5" r:id="rId1"/>
    <sheet name="Jounal Entry Data" sheetId="12" r:id="rId2"/>
    <sheet name="Exercise" sheetId="13" r:id="rId3"/>
    <sheet name="Other" sheetId="11" state="hidden" r:id="rId4"/>
  </sheets>
  <definedNames>
    <definedName name="_xlnm._FilterDatabase" localSheetId="1" hidden="1">'Jounal Entry Data'!$H$2:$H$4</definedName>
    <definedName name="_xlnm._FilterDatabase" localSheetId="0" hidden="1">SetUp_Data!$H$2:$I$206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3" i="5"/>
  <c r="A3" i="5" a="1"/>
  <c r="A3" i="5" s="1"/>
  <c r="F7" i="12"/>
  <c r="F8" i="12"/>
  <c r="F9" i="12"/>
  <c r="F11" i="12"/>
  <c r="F12" i="12"/>
  <c r="F13" i="12"/>
  <c r="F14" i="12"/>
  <c r="F15" i="12"/>
  <c r="F16" i="12"/>
  <c r="F18" i="12"/>
  <c r="F19" i="12"/>
  <c r="F20" i="12"/>
  <c r="F21" i="12"/>
  <c r="F22" i="12"/>
  <c r="F23" i="12"/>
  <c r="F24" i="12"/>
  <c r="F25" i="12"/>
  <c r="F27" i="12"/>
  <c r="F28" i="12"/>
  <c r="F29" i="12"/>
  <c r="F30" i="12"/>
  <c r="F31" i="12"/>
  <c r="F32" i="12"/>
  <c r="F33" i="12"/>
  <c r="F34" i="12"/>
  <c r="F35" i="12"/>
  <c r="F37" i="12"/>
  <c r="F38" i="12"/>
  <c r="F39" i="12"/>
  <c r="F40" i="12"/>
  <c r="F41" i="12"/>
  <c r="F42" i="12"/>
  <c r="F43" i="12"/>
  <c r="F44" i="12"/>
  <c r="F45" i="12"/>
  <c r="F46" i="12"/>
  <c r="F48" i="12"/>
  <c r="F49" i="12"/>
  <c r="F50" i="12"/>
  <c r="F51" i="12"/>
  <c r="F52" i="12"/>
  <c r="F53" i="12"/>
  <c r="F54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1" i="12"/>
  <c r="F72" i="12"/>
  <c r="F73" i="12"/>
  <c r="F74" i="12"/>
  <c r="F75" i="12"/>
  <c r="F76" i="12"/>
  <c r="F77" i="12"/>
  <c r="F78" i="12"/>
  <c r="F79" i="12"/>
  <c r="F80" i="12"/>
  <c r="F82" i="12"/>
  <c r="F83" i="12"/>
  <c r="F85" i="12"/>
  <c r="F86" i="12"/>
  <c r="F87" i="12"/>
  <c r="F88" i="12"/>
  <c r="F89" i="12"/>
  <c r="F90" i="12"/>
  <c r="F91" i="12"/>
  <c r="F93" i="12"/>
  <c r="F94" i="12"/>
  <c r="F96" i="12"/>
  <c r="F97" i="12"/>
  <c r="F98" i="12"/>
  <c r="F99" i="12"/>
  <c r="F100" i="12"/>
  <c r="F101" i="12"/>
  <c r="F102" i="12"/>
  <c r="F103" i="12"/>
  <c r="F104" i="12"/>
  <c r="F106" i="12"/>
  <c r="F107" i="12"/>
  <c r="F108" i="12"/>
  <c r="F109" i="12"/>
  <c r="F110" i="12"/>
  <c r="F111" i="12"/>
  <c r="F112" i="12"/>
  <c r="F113" i="12"/>
  <c r="F114" i="12"/>
  <c r="F116" i="12"/>
  <c r="F117" i="12"/>
  <c r="F118" i="12"/>
  <c r="F119" i="12"/>
  <c r="F121" i="12"/>
  <c r="F122" i="12"/>
  <c r="F124" i="12"/>
  <c r="F125" i="12"/>
  <c r="F126" i="12"/>
  <c r="F127" i="12"/>
  <c r="F129" i="12"/>
  <c r="F130" i="12"/>
  <c r="F132" i="12"/>
  <c r="F133" i="12"/>
  <c r="F134" i="12"/>
  <c r="F135" i="12"/>
  <c r="F136" i="12"/>
  <c r="F137" i="12"/>
  <c r="F138" i="12"/>
  <c r="F139" i="12"/>
  <c r="F140" i="12"/>
  <c r="F142" i="12"/>
  <c r="F143" i="12"/>
  <c r="F145" i="12"/>
  <c r="F146" i="12"/>
  <c r="F147" i="12"/>
  <c r="F149" i="12"/>
  <c r="F150" i="12"/>
  <c r="F152" i="12"/>
  <c r="F153" i="12"/>
  <c r="F155" i="12"/>
  <c r="F156" i="12"/>
  <c r="F157" i="12"/>
  <c r="F158" i="12"/>
  <c r="F160" i="12"/>
  <c r="F161" i="12"/>
  <c r="F163" i="12"/>
  <c r="F164" i="12"/>
  <c r="F166" i="12"/>
  <c r="F167" i="12"/>
  <c r="F168" i="12"/>
  <c r="F169" i="12"/>
  <c r="F171" i="12"/>
  <c r="F172" i="12"/>
  <c r="F174" i="12"/>
  <c r="F175" i="12"/>
  <c r="F176" i="12"/>
  <c r="F177" i="12"/>
  <c r="F178" i="12"/>
  <c r="F179" i="12"/>
  <c r="F180" i="12"/>
  <c r="F181" i="12"/>
  <c r="F182" i="12"/>
  <c r="F183" i="12"/>
  <c r="F185" i="12"/>
  <c r="F186" i="12"/>
  <c r="F188" i="12"/>
  <c r="F189" i="12"/>
  <c r="F191" i="12"/>
  <c r="F192" i="12"/>
  <c r="F193" i="12"/>
  <c r="F194" i="12"/>
  <c r="F195" i="12"/>
  <c r="F196" i="12"/>
  <c r="F197" i="12"/>
  <c r="F198" i="12"/>
  <c r="F199" i="12"/>
  <c r="F201" i="12"/>
  <c r="F202" i="12"/>
  <c r="F203" i="12"/>
  <c r="F204" i="12"/>
  <c r="F206" i="12"/>
  <c r="F207" i="12"/>
  <c r="F208" i="12"/>
  <c r="F209" i="12"/>
  <c r="F211" i="12"/>
  <c r="F212" i="12"/>
  <c r="F214" i="12"/>
  <c r="F215" i="12"/>
  <c r="F216" i="12"/>
  <c r="F218" i="12"/>
  <c r="F219" i="12"/>
  <c r="F6" i="12"/>
  <c r="U2" i="12" a="1"/>
  <c r="U2" i="12" s="1"/>
  <c r="V1" i="12"/>
  <c r="W1" i="12" s="1"/>
  <c r="P220" i="12"/>
  <c r="N220" i="12"/>
  <c r="R219" i="12"/>
  <c r="D219" i="12"/>
  <c r="D220" i="12" s="1"/>
  <c r="D221" i="12" s="1"/>
  <c r="R218" i="12"/>
  <c r="P217" i="12"/>
  <c r="N217" i="12"/>
  <c r="R216" i="12"/>
  <c r="R215" i="12"/>
  <c r="D215" i="12"/>
  <c r="D216" i="12" s="1"/>
  <c r="D217" i="12" s="1"/>
  <c r="R214" i="12"/>
  <c r="R217" i="12" s="1"/>
  <c r="P213" i="12"/>
  <c r="N213" i="12"/>
  <c r="R212" i="12"/>
  <c r="D212" i="12"/>
  <c r="D213" i="12" s="1"/>
  <c r="R211" i="12"/>
  <c r="P210" i="12"/>
  <c r="N210" i="12"/>
  <c r="R209" i="12"/>
  <c r="R208" i="12"/>
  <c r="R207" i="12"/>
  <c r="D207" i="12"/>
  <c r="D208" i="12" s="1"/>
  <c r="D209" i="12" s="1"/>
  <c r="D210" i="12" s="1"/>
  <c r="R206" i="12"/>
  <c r="R210" i="12" s="1"/>
  <c r="P205" i="12"/>
  <c r="N205" i="12"/>
  <c r="R204" i="12"/>
  <c r="R203" i="12"/>
  <c r="R202" i="12"/>
  <c r="D202" i="12"/>
  <c r="D203" i="12" s="1"/>
  <c r="D204" i="12" s="1"/>
  <c r="D205" i="12" s="1"/>
  <c r="R201" i="12"/>
  <c r="P200" i="12"/>
  <c r="N200" i="12"/>
  <c r="R199" i="12"/>
  <c r="R198" i="12"/>
  <c r="R197" i="12"/>
  <c r="R196" i="12"/>
  <c r="R195" i="12"/>
  <c r="R194" i="12"/>
  <c r="R193" i="12"/>
  <c r="R192" i="12"/>
  <c r="D192" i="12"/>
  <c r="D193" i="12" s="1"/>
  <c r="D194" i="12" s="1"/>
  <c r="D195" i="12" s="1"/>
  <c r="D196" i="12" s="1"/>
  <c r="D197" i="12" s="1"/>
  <c r="D198" i="12" s="1"/>
  <c r="D199" i="12" s="1"/>
  <c r="D200" i="12" s="1"/>
  <c r="R191" i="12"/>
  <c r="P190" i="12"/>
  <c r="N190" i="12"/>
  <c r="R189" i="12"/>
  <c r="D189" i="12"/>
  <c r="D190" i="12" s="1"/>
  <c r="R188" i="12"/>
  <c r="R190" i="12" s="1"/>
  <c r="P187" i="12"/>
  <c r="N187" i="12"/>
  <c r="R186" i="12"/>
  <c r="D186" i="12"/>
  <c r="D187" i="12" s="1"/>
  <c r="R185" i="12"/>
  <c r="R187" i="12" s="1"/>
  <c r="P184" i="12"/>
  <c r="N184" i="12"/>
  <c r="R183" i="12"/>
  <c r="R182" i="12"/>
  <c r="R181" i="12"/>
  <c r="R180" i="12"/>
  <c r="R179" i="12"/>
  <c r="R178" i="12"/>
  <c r="R177" i="12"/>
  <c r="R176" i="12"/>
  <c r="R175" i="12"/>
  <c r="D175" i="12"/>
  <c r="D176" i="12" s="1"/>
  <c r="D177" i="12" s="1"/>
  <c r="D178" i="12" s="1"/>
  <c r="D179" i="12" s="1"/>
  <c r="D180" i="12" s="1"/>
  <c r="D181" i="12" s="1"/>
  <c r="D182" i="12" s="1"/>
  <c r="D183" i="12" s="1"/>
  <c r="D184" i="12" s="1"/>
  <c r="R174" i="12"/>
  <c r="P173" i="12"/>
  <c r="N173" i="12"/>
  <c r="R172" i="12"/>
  <c r="D172" i="12"/>
  <c r="D173" i="12" s="1"/>
  <c r="R171" i="12"/>
  <c r="P170" i="12"/>
  <c r="N170" i="12"/>
  <c r="R169" i="12"/>
  <c r="R168" i="12"/>
  <c r="R167" i="12"/>
  <c r="D167" i="12"/>
  <c r="D168" i="12" s="1"/>
  <c r="D169" i="12" s="1"/>
  <c r="D170" i="12" s="1"/>
  <c r="R166" i="12"/>
  <c r="R170" i="12" s="1"/>
  <c r="P165" i="12"/>
  <c r="N165" i="12"/>
  <c r="R164" i="12"/>
  <c r="D164" i="12"/>
  <c r="D165" i="12" s="1"/>
  <c r="R163" i="12"/>
  <c r="R165" i="12" s="1"/>
  <c r="P162" i="12"/>
  <c r="N162" i="12"/>
  <c r="R161" i="12"/>
  <c r="D161" i="12"/>
  <c r="D162" i="12" s="1"/>
  <c r="R160" i="12"/>
  <c r="R162" i="12" s="1"/>
  <c r="P159" i="12"/>
  <c r="N159" i="12"/>
  <c r="R158" i="12"/>
  <c r="R157" i="12"/>
  <c r="R156" i="12"/>
  <c r="D156" i="12"/>
  <c r="D157" i="12" s="1"/>
  <c r="D158" i="12" s="1"/>
  <c r="D159" i="12" s="1"/>
  <c r="R155" i="12"/>
  <c r="P154" i="12"/>
  <c r="N154" i="12"/>
  <c r="D154" i="12"/>
  <c r="R153" i="12"/>
  <c r="D153" i="12"/>
  <c r="R152" i="12"/>
  <c r="R154" i="12" s="1"/>
  <c r="P151" i="12"/>
  <c r="N151" i="12"/>
  <c r="R150" i="12"/>
  <c r="D150" i="12"/>
  <c r="D151" i="12" s="1"/>
  <c r="R149" i="12"/>
  <c r="R151" i="12" s="1"/>
  <c r="P148" i="12"/>
  <c r="N148" i="12"/>
  <c r="R147" i="12"/>
  <c r="R146" i="12"/>
  <c r="D146" i="12"/>
  <c r="D147" i="12" s="1"/>
  <c r="D148" i="12" s="1"/>
  <c r="R145" i="12"/>
  <c r="P144" i="12"/>
  <c r="N144" i="12"/>
  <c r="R143" i="12"/>
  <c r="D143" i="12"/>
  <c r="D144" i="12" s="1"/>
  <c r="R142" i="12"/>
  <c r="P141" i="12"/>
  <c r="N141" i="12"/>
  <c r="R140" i="12"/>
  <c r="R139" i="12"/>
  <c r="R138" i="12"/>
  <c r="R137" i="12"/>
  <c r="R136" i="12"/>
  <c r="R135" i="12"/>
  <c r="R134" i="12"/>
  <c r="R133" i="12"/>
  <c r="D133" i="12"/>
  <c r="D134" i="12" s="1"/>
  <c r="D135" i="12" s="1"/>
  <c r="D136" i="12" s="1"/>
  <c r="D137" i="12" s="1"/>
  <c r="D138" i="12" s="1"/>
  <c r="D139" i="12" s="1"/>
  <c r="D140" i="12" s="1"/>
  <c r="D141" i="12" s="1"/>
  <c r="R132" i="12"/>
  <c r="P131" i="12"/>
  <c r="N131" i="12"/>
  <c r="R130" i="12"/>
  <c r="D130" i="12"/>
  <c r="D131" i="12" s="1"/>
  <c r="R129" i="12"/>
  <c r="P128" i="12"/>
  <c r="N128" i="12"/>
  <c r="R127" i="12"/>
  <c r="R126" i="12"/>
  <c r="R125" i="12"/>
  <c r="D125" i="12"/>
  <c r="D126" i="12" s="1"/>
  <c r="D127" i="12" s="1"/>
  <c r="D128" i="12" s="1"/>
  <c r="R124" i="12"/>
  <c r="P123" i="12"/>
  <c r="N123" i="12"/>
  <c r="R122" i="12"/>
  <c r="D122" i="12"/>
  <c r="D123" i="12" s="1"/>
  <c r="R121" i="12"/>
  <c r="R123" i="12" s="1"/>
  <c r="P120" i="12"/>
  <c r="N120" i="12"/>
  <c r="R119" i="12"/>
  <c r="R118" i="12"/>
  <c r="D118" i="12"/>
  <c r="D119" i="12" s="1"/>
  <c r="D120" i="12" s="1"/>
  <c r="R117" i="12"/>
  <c r="D117" i="12"/>
  <c r="R116" i="12"/>
  <c r="P115" i="12"/>
  <c r="N115" i="12"/>
  <c r="R114" i="12"/>
  <c r="D114" i="12"/>
  <c r="D115" i="12" s="1"/>
  <c r="R113" i="12"/>
  <c r="R115" i="12" s="1"/>
  <c r="P112" i="12"/>
  <c r="N112" i="12"/>
  <c r="R111" i="12"/>
  <c r="R110" i="12"/>
  <c r="R109" i="12"/>
  <c r="R108" i="12"/>
  <c r="R107" i="12"/>
  <c r="D107" i="12"/>
  <c r="D108" i="12" s="1"/>
  <c r="D109" i="12" s="1"/>
  <c r="D110" i="12" s="1"/>
  <c r="D111" i="12" s="1"/>
  <c r="D112" i="12" s="1"/>
  <c r="R106" i="12"/>
  <c r="P105" i="12"/>
  <c r="N105" i="12"/>
  <c r="R104" i="12"/>
  <c r="R103" i="12"/>
  <c r="R102" i="12"/>
  <c r="R101" i="12"/>
  <c r="R100" i="12"/>
  <c r="R99" i="12"/>
  <c r="R98" i="12"/>
  <c r="R97" i="12"/>
  <c r="D97" i="12"/>
  <c r="D98" i="12" s="1"/>
  <c r="D99" i="12" s="1"/>
  <c r="D100" i="12" s="1"/>
  <c r="D101" i="12" s="1"/>
  <c r="D102" i="12" s="1"/>
  <c r="D103" i="12" s="1"/>
  <c r="D104" i="12" s="1"/>
  <c r="D105" i="12" s="1"/>
  <c r="R96" i="12"/>
  <c r="P95" i="12"/>
  <c r="N95" i="12"/>
  <c r="R94" i="12"/>
  <c r="D94" i="12"/>
  <c r="D95" i="12" s="1"/>
  <c r="R93" i="12"/>
  <c r="P92" i="12"/>
  <c r="N92" i="12"/>
  <c r="R91" i="12"/>
  <c r="R90" i="12"/>
  <c r="R89" i="12"/>
  <c r="R88" i="12"/>
  <c r="R87" i="12"/>
  <c r="D87" i="12"/>
  <c r="D88" i="12" s="1"/>
  <c r="D89" i="12" s="1"/>
  <c r="D90" i="12" s="1"/>
  <c r="D91" i="12" s="1"/>
  <c r="D92" i="12" s="1"/>
  <c r="R86" i="12"/>
  <c r="D86" i="12"/>
  <c r="R85" i="12"/>
  <c r="P84" i="12"/>
  <c r="N84" i="12"/>
  <c r="R83" i="12"/>
  <c r="D83" i="12"/>
  <c r="D84" i="12" s="1"/>
  <c r="R82" i="12"/>
  <c r="P81" i="12"/>
  <c r="N81" i="12"/>
  <c r="R80" i="12"/>
  <c r="D80" i="12"/>
  <c r="D81" i="12" s="1"/>
  <c r="R79" i="12"/>
  <c r="R81" i="12" s="1"/>
  <c r="R78" i="12"/>
  <c r="P78" i="12"/>
  <c r="N78" i="12"/>
  <c r="R77" i="12"/>
  <c r="R76" i="12"/>
  <c r="R75" i="12"/>
  <c r="R74" i="12"/>
  <c r="R73" i="12"/>
  <c r="R72" i="12"/>
  <c r="D72" i="12"/>
  <c r="D73" i="12" s="1"/>
  <c r="D74" i="12" s="1"/>
  <c r="D75" i="12" s="1"/>
  <c r="D76" i="12" s="1"/>
  <c r="D77" i="12" s="1"/>
  <c r="D78" i="12" s="1"/>
  <c r="R71" i="12"/>
  <c r="P70" i="12"/>
  <c r="N70" i="12"/>
  <c r="R69" i="12"/>
  <c r="D69" i="12"/>
  <c r="D70" i="12" s="1"/>
  <c r="R68" i="12"/>
  <c r="P67" i="12"/>
  <c r="N67" i="12"/>
  <c r="R66" i="12"/>
  <c r="D66" i="12"/>
  <c r="D67" i="12" s="1"/>
  <c r="R65" i="12"/>
  <c r="R67" i="12" s="1"/>
  <c r="P64" i="12"/>
  <c r="N64" i="12"/>
  <c r="R63" i="12"/>
  <c r="D63" i="12"/>
  <c r="D64" i="12" s="1"/>
  <c r="R62" i="12"/>
  <c r="R64" i="12" s="1"/>
  <c r="P61" i="12"/>
  <c r="N61" i="12"/>
  <c r="R60" i="12"/>
  <c r="R61" i="12" s="1"/>
  <c r="D60" i="12"/>
  <c r="D61" i="12" s="1"/>
  <c r="R59" i="12"/>
  <c r="P58" i="12"/>
  <c r="N58" i="12"/>
  <c r="R57" i="12"/>
  <c r="D57" i="12"/>
  <c r="D58" i="12" s="1"/>
  <c r="R56" i="12"/>
  <c r="R58" i="12" s="1"/>
  <c r="P55" i="12"/>
  <c r="N55" i="12"/>
  <c r="R54" i="12"/>
  <c r="D54" i="12"/>
  <c r="D55" i="12" s="1"/>
  <c r="R53" i="12"/>
  <c r="P52" i="12"/>
  <c r="N52" i="12"/>
  <c r="R51" i="12"/>
  <c r="R50" i="12"/>
  <c r="R49" i="12"/>
  <c r="D49" i="12"/>
  <c r="D50" i="12" s="1"/>
  <c r="D51" i="12" s="1"/>
  <c r="D52" i="12" s="1"/>
  <c r="R48" i="12"/>
  <c r="P47" i="12"/>
  <c r="N47" i="12"/>
  <c r="R46" i="12"/>
  <c r="R45" i="12"/>
  <c r="R44" i="12"/>
  <c r="R43" i="12"/>
  <c r="R42" i="12"/>
  <c r="D42" i="12"/>
  <c r="D43" i="12" s="1"/>
  <c r="D44" i="12" s="1"/>
  <c r="D45" i="12" s="1"/>
  <c r="D46" i="12" s="1"/>
  <c r="D47" i="12" s="1"/>
  <c r="R41" i="12"/>
  <c r="D41" i="12"/>
  <c r="R40" i="12"/>
  <c r="P39" i="12"/>
  <c r="N39" i="12"/>
  <c r="R38" i="12"/>
  <c r="D38" i="12"/>
  <c r="D39" i="12" s="1"/>
  <c r="R37" i="12"/>
  <c r="P36" i="12"/>
  <c r="N36" i="12"/>
  <c r="R35" i="12"/>
  <c r="R34" i="12"/>
  <c r="R33" i="12"/>
  <c r="R32" i="12"/>
  <c r="R31" i="12"/>
  <c r="D31" i="12"/>
  <c r="D32" i="12" s="1"/>
  <c r="D33" i="12" s="1"/>
  <c r="D34" i="12" s="1"/>
  <c r="D35" i="12" s="1"/>
  <c r="D36" i="12" s="1"/>
  <c r="R30" i="12"/>
  <c r="P29" i="12"/>
  <c r="N29" i="12"/>
  <c r="R28" i="12"/>
  <c r="D28" i="12"/>
  <c r="D29" i="12" s="1"/>
  <c r="R27" i="12"/>
  <c r="P26" i="12"/>
  <c r="N26" i="12"/>
  <c r="R25" i="12"/>
  <c r="R24" i="12"/>
  <c r="R23" i="12"/>
  <c r="R22" i="12"/>
  <c r="R21" i="12"/>
  <c r="R20" i="12"/>
  <c r="R19" i="12"/>
  <c r="D19" i="12"/>
  <c r="D20" i="12" s="1"/>
  <c r="D21" i="12" s="1"/>
  <c r="D22" i="12" s="1"/>
  <c r="D23" i="12" s="1"/>
  <c r="D24" i="12" s="1"/>
  <c r="D25" i="12" s="1"/>
  <c r="D26" i="12" s="1"/>
  <c r="R18" i="12"/>
  <c r="P17" i="12"/>
  <c r="N17" i="12"/>
  <c r="R16" i="12"/>
  <c r="D16" i="12"/>
  <c r="D17" i="12" s="1"/>
  <c r="R15" i="12"/>
  <c r="R17" i="12" s="1"/>
  <c r="P14" i="12"/>
  <c r="N14" i="12"/>
  <c r="R13" i="12"/>
  <c r="R12" i="12"/>
  <c r="D12" i="12"/>
  <c r="D13" i="12" s="1"/>
  <c r="D14" i="12" s="1"/>
  <c r="R11" i="12"/>
  <c r="P10" i="12"/>
  <c r="N10" i="12"/>
  <c r="R9" i="12"/>
  <c r="R8" i="12"/>
  <c r="R7" i="12"/>
  <c r="D7" i="12"/>
  <c r="D8" i="12" s="1"/>
  <c r="D9" i="12" s="1"/>
  <c r="D10" i="12" s="1"/>
  <c r="R6" i="12"/>
  <c r="R10" i="12" s="1"/>
  <c r="P5" i="12"/>
  <c r="N5" i="12"/>
  <c r="F5" i="12"/>
  <c r="R4" i="12"/>
  <c r="R5" i="12" s="1"/>
  <c r="D4" i="12"/>
  <c r="D5" i="12" s="1"/>
  <c r="R3" i="12"/>
  <c r="W2" i="12" l="1" a="1"/>
  <c r="W2" i="12" s="1"/>
  <c r="R84" i="12"/>
  <c r="R55" i="12"/>
  <c r="R173" i="12"/>
  <c r="R159" i="12"/>
  <c r="R52" i="12"/>
  <c r="R14" i="12"/>
  <c r="R213" i="12"/>
  <c r="R120" i="12"/>
  <c r="R148" i="12"/>
  <c r="V2" i="12" a="1"/>
  <c r="V2" i="12" s="1"/>
  <c r="X1" i="12"/>
  <c r="X2" i="12" s="1" a="1"/>
  <c r="X2" i="12" s="1"/>
  <c r="R220" i="12"/>
  <c r="R184" i="12"/>
  <c r="R26" i="12"/>
  <c r="R205" i="12"/>
  <c r="N221" i="12"/>
  <c r="R47" i="12"/>
  <c r="R36" i="12"/>
  <c r="R92" i="12"/>
  <c r="R105" i="12"/>
  <c r="P221" i="12"/>
  <c r="R95" i="12"/>
  <c r="R141" i="12"/>
  <c r="R70" i="12"/>
  <c r="R200" i="12"/>
  <c r="R112" i="12"/>
  <c r="R29" i="12"/>
  <c r="R221" i="12" s="1"/>
  <c r="R128" i="12"/>
  <c r="R39" i="12"/>
  <c r="R131" i="12"/>
  <c r="R144" i="12"/>
  <c r="Y1" i="12" l="1"/>
  <c r="Y2" i="12" s="1" a="1"/>
  <c r="Y2" i="12" s="1"/>
  <c r="Z1" i="12"/>
  <c r="Z2" i="12" s="1" a="1"/>
  <c r="Z2" i="12" s="1"/>
  <c r="AA1" i="12" l="1"/>
  <c r="AA2" i="12" s="1" a="1"/>
  <c r="AA2" i="12" s="1"/>
  <c r="AB1" i="12" l="1"/>
  <c r="AB2" i="12" s="1" a="1"/>
  <c r="AB2" i="12" s="1"/>
  <c r="AC1" i="12" l="1"/>
  <c r="AC2" i="12" s="1" a="1"/>
  <c r="AC2" i="12" s="1"/>
  <c r="L8" i="11" l="1"/>
  <c r="K8" i="11"/>
  <c r="J8" i="11"/>
  <c r="M7" i="11"/>
  <c r="L7" i="11"/>
  <c r="K7" i="11"/>
  <c r="J7" i="11"/>
  <c r="I7" i="11"/>
  <c r="H7" i="11"/>
  <c r="G7" i="11"/>
  <c r="N7" i="11" s="1"/>
  <c r="F7" i="11"/>
  <c r="E7" i="11"/>
  <c r="D7" i="11"/>
  <c r="C7" i="11"/>
  <c r="M6" i="11"/>
  <c r="L6" i="11"/>
  <c r="K6" i="11"/>
  <c r="J6" i="11"/>
  <c r="I6" i="11"/>
  <c r="H6" i="11"/>
  <c r="F6" i="11"/>
  <c r="E6" i="11"/>
  <c r="D6" i="11"/>
  <c r="C6" i="11"/>
  <c r="G6" i="11" s="1"/>
  <c r="N6" i="11" s="1"/>
  <c r="N5" i="11"/>
  <c r="M5" i="11"/>
  <c r="K5" i="11"/>
  <c r="J5" i="11"/>
  <c r="F5" i="11"/>
  <c r="E5" i="11"/>
  <c r="D5" i="11"/>
  <c r="C5" i="11"/>
  <c r="G5" i="11" s="1"/>
  <c r="L5" i="11" s="1"/>
  <c r="N4" i="11"/>
  <c r="M4" i="11"/>
  <c r="K4" i="11"/>
  <c r="J4" i="11"/>
  <c r="H4" i="11"/>
  <c r="F4" i="11"/>
  <c r="E4" i="11"/>
  <c r="D4" i="11"/>
  <c r="C4" i="11"/>
  <c r="G4" i="11" s="1"/>
  <c r="A4" i="11" a="1"/>
  <c r="A4" i="11" s="1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2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3" i="5"/>
  <c r="I4" i="11" l="1"/>
  <c r="I5" i="11"/>
  <c r="L4" i="11"/>
  <c r="H5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<sst xmlns="http://schemas.openxmlformats.org/spreadsheetml/2006/main" count="1742" uniqueCount="940">
  <si>
    <t>Period</t>
  </si>
  <si>
    <t>Account</t>
  </si>
  <si>
    <t>Repairs and maintenance of computers</t>
  </si>
  <si>
    <t>Electricity</t>
  </si>
  <si>
    <t>Printed matter</t>
  </si>
  <si>
    <t>Health care (Regional offices)</t>
  </si>
  <si>
    <t>Other employee benefits</t>
  </si>
  <si>
    <t>Change in accrued holiday pay provision</t>
  </si>
  <si>
    <t>Severance pay</t>
  </si>
  <si>
    <t>Banking costs</t>
  </si>
  <si>
    <t>Other external expenses</t>
  </si>
  <si>
    <t>Internal expenses, employee costs</t>
  </si>
  <si>
    <t>Internal expenses, support TA/FC</t>
  </si>
  <si>
    <t>Rent</t>
  </si>
  <si>
    <t>Mobile telephone</t>
  </si>
  <si>
    <t>Consumable materials</t>
  </si>
  <si>
    <t>Corporate insurance</t>
  </si>
  <si>
    <t>Sub granting</t>
  </si>
  <si>
    <t>Meeting expenses and similar</t>
  </si>
  <si>
    <t>Other travel expenses</t>
  </si>
  <si>
    <t/>
  </si>
  <si>
    <t>Repairs and maintenance of equipment</t>
  </si>
  <si>
    <t>Computer communication</t>
  </si>
  <si>
    <t>Cleaning and refuse collection</t>
  </si>
  <si>
    <t>DFAT</t>
  </si>
  <si>
    <t>Donor</t>
  </si>
  <si>
    <t>EU</t>
  </si>
  <si>
    <t>PID65000</t>
  </si>
  <si>
    <t>PID66000</t>
  </si>
  <si>
    <t>Sumif</t>
  </si>
  <si>
    <t>Sumifs</t>
  </si>
  <si>
    <t>TOTAL</t>
  </si>
  <si>
    <t>G/L Account</t>
  </si>
  <si>
    <t>Quarter</t>
  </si>
  <si>
    <t>Q1</t>
  </si>
  <si>
    <t>Q2</t>
  </si>
  <si>
    <t>Q3</t>
  </si>
  <si>
    <t>Q4</t>
  </si>
  <si>
    <t xml:space="preserve">Travel expenses, not in </t>
  </si>
  <si>
    <t xml:space="preserve">Board and lodging, not in </t>
  </si>
  <si>
    <t xml:space="preserve">Travel expenses, to/from </t>
  </si>
  <si>
    <t xml:space="preserve">Subsistence allowances, </t>
  </si>
  <si>
    <t>SIDA</t>
  </si>
  <si>
    <t>USAID</t>
  </si>
  <si>
    <t>យោង</t>
  </si>
  <si>
    <t>បរិយាយ/Description</t>
  </si>
  <si>
    <t>A0</t>
  </si>
  <si>
    <t>I- ទ្រព្យសកម្ម (A0=A1+ A13)/   Assets (A0=A1+ A13)</t>
  </si>
  <si>
    <t>A1</t>
  </si>
  <si>
    <t>ទ្រព្យសកម្មរយៈពេលវែង [A1=សរុប(A2:A12)]/Non-Current Assets / Fixed Assets [A1=Sum(A2:A12)]</t>
  </si>
  <si>
    <t>A2</t>
  </si>
  <si>
    <t>ដីធ្លីរបស់សហគ្រាស/ Freehold land</t>
  </si>
  <si>
    <t>A3</t>
  </si>
  <si>
    <t>ការរៀបចំតុបតែងលំអដីធ្លីរបស់សហគ្រាស/Improvements and preparation of land</t>
  </si>
  <si>
    <t>A4</t>
  </si>
  <si>
    <t>សំណង់អាគាររបស់សហគ្រាស/Freehold buildings</t>
  </si>
  <si>
    <t>A5</t>
  </si>
  <si>
    <t>សំណង់អាគារលើដីធ្លីក្រោមភតិសន្យា/Freehold buildings on leasehold land</t>
  </si>
  <si>
    <t>A6</t>
  </si>
  <si>
    <t>ទ្រព្យសកម្មរយៈពេលវែងកំពុងដំណើរការ/Non-current assets in progress</t>
  </si>
  <si>
    <t>A7</t>
  </si>
  <si>
    <t>រោងចក្រ ( ក្រៅពីអាគារ) និងបរិក្ខារ/Plant and equipment</t>
  </si>
  <si>
    <t>A8</t>
  </si>
  <si>
    <t>កេរ្តិ៍ឈ្មោះ/មូលនិធិពាណិជ្ជកម្ម/Goodwill</t>
  </si>
  <si>
    <t>A9</t>
  </si>
  <si>
    <t>ចំណាយបង្កើតសហគ្រាសដំបូង/Preliminary business formation expenses</t>
  </si>
  <si>
    <t>A10</t>
  </si>
  <si>
    <t xml:space="preserve">ទ្រព្យសកម្មក្រោមភតិសន្យា និងបុព្វលាភនៃការប្រើប្រាស់/Leasehold assets and lease premiums </t>
  </si>
  <si>
    <t>A11</t>
  </si>
  <si>
    <t>វិនិយោគក្នុងសហគ្រាសដទៃ/Investment in other enterprises</t>
  </si>
  <si>
    <t>A12</t>
  </si>
  <si>
    <t>ទ្រព្យសកម្មរយៈពេលវែងផ្សេងៗ/Other non-current assets</t>
  </si>
  <si>
    <t>A13</t>
  </si>
  <si>
    <t>ទ្រព្យសកម្មរយៈពេលខ្លី [A13=សរុប(A14:A27)]/ Current Assets [A13=Sum(A14:A27)]</t>
  </si>
  <si>
    <t>A14</t>
  </si>
  <si>
    <t>ស្តុកវត្ថុធាតុដើម និងសំភារៈផ្គត់ផ្គង់/ Stock of raw materials and supplies</t>
  </si>
  <si>
    <t>A15</t>
  </si>
  <si>
    <t>ស្តុកទំនិញ/ Stocks of goods</t>
  </si>
  <si>
    <t>A16</t>
  </si>
  <si>
    <t>ស្តុកផលិតផលសម្រេច/ Stocks of finished products</t>
  </si>
  <si>
    <t>A17</t>
  </si>
  <si>
    <t>ផលិតផលកំពុងផលិត/ Products in progress</t>
  </si>
  <si>
    <t>A18</t>
  </si>
  <si>
    <t>គណនីត្រូវទទួល / អតិថិជន/ Accounts receivable / trade debtors</t>
  </si>
  <si>
    <t>A19</t>
  </si>
  <si>
    <t>គណនីត្រូវទទួលផ្សេងៗ / Other accounts receivable</t>
  </si>
  <si>
    <t>A20</t>
  </si>
  <si>
    <t>ចំណាយបានកត់ត្រាមុន/ Prepaid expenses</t>
  </si>
  <si>
    <t>A21</t>
  </si>
  <si>
    <t>សាច់ប្រាក់នៅក្នុងបេឡា / Cash on hand</t>
  </si>
  <si>
    <t>A22</t>
  </si>
  <si>
    <t>សាច់ប្រាក់នៅធនាគារ/ Cash in banks</t>
  </si>
  <si>
    <t>A23</t>
  </si>
  <si>
    <t>ឥណទានប្រាក់រំដោះពន្ធលើប្រាក់ចំណូល/Credit on Prepayment on income tax</t>
  </si>
  <si>
    <t>A24</t>
  </si>
  <si>
    <t>ឥណទានអាករលើតម្លៃបន្ថែម/ Value added tax credit</t>
  </si>
  <si>
    <t>A25</t>
  </si>
  <si>
    <t>ឥណទានពន្ធ-អាករដទៃទៀត/ Other taxes credit</t>
  </si>
  <si>
    <t>A26</t>
  </si>
  <si>
    <t>ទ្រព្យសកម្មរយៈពេលខ្លីផ្សេងៗ/ Other current assets</t>
  </si>
  <si>
    <t>A27</t>
  </si>
  <si>
    <t>លម្អៀងពីការប្តូរប្រាក់នៃទ្រព្យសកម្ម/ Gain/(loss) on currency translation of assets</t>
  </si>
  <si>
    <t>A28</t>
  </si>
  <si>
    <t>II- មូលនិធិ/ទុនម្ចាស់ទ្រព្យ និងបំណុល [A28=សរុប(A29+A37+A42)]/      Equity and Liabilities [A28=sum(A29+A37+A42)]</t>
  </si>
  <si>
    <t>A29</t>
  </si>
  <si>
    <t>មូលនិធិ/ទុនម្ចាស់ទ្រព្យ  [A29=សរុប(A30:A36)]/ Equity [A29=sum(A30:A36)]</t>
  </si>
  <si>
    <t>A30</t>
  </si>
  <si>
    <t xml:space="preserve">    មូលធន/មូលធនភាគហ៊ុន/ មូលនិធិសាខាក្រុមហ៊ុនបរទេស ឬការិយាល័យតំណាង/       Capital / Share capital / fund of foreign Branch or Representative Office</t>
  </si>
  <si>
    <t>A31</t>
  </si>
  <si>
    <t xml:space="preserve">    តម្លៃលើសនៃការលក់ប័ណ្ណភាគហ៊ុន/       Share premium</t>
  </si>
  <si>
    <t>A32</t>
  </si>
  <si>
    <t xml:space="preserve">    មូលធនបម្រុងតាមច្បាប់/       Legal reserve capital</t>
  </si>
  <si>
    <t>A33</t>
  </si>
  <si>
    <t xml:space="preserve">    លម្អៀងលើសនៃការវាយតម្លៃឡើងវិញនូវទ្រព្យសកម្ម/       Gain on revaluation of assets</t>
  </si>
  <si>
    <t>A34</t>
  </si>
  <si>
    <t xml:space="preserve">    មូលធនបំរុងផ្សេងៗ/       Other reserve capital</t>
  </si>
  <si>
    <t>A35</t>
  </si>
  <si>
    <t xml:space="preserve">   លទ្ធផលចំណេញ / ( ខាត) យោងពីមុន (+ ឬ  -)/       Profit / (loss) brought forward (+ or - )</t>
  </si>
  <si>
    <t>A36</t>
  </si>
  <si>
    <t xml:space="preserve">   លទ្ធផលចំណេញ/( ខាត) នៃការិយបរិច្ឆេទនេះ( + ឬ - )/       Profit / (loss) for the period ( + or - )</t>
  </si>
  <si>
    <t>A37</t>
  </si>
  <si>
    <t xml:space="preserve">     បំណុលរយៈពេលវែង [A37=សរុប(A38:A41)]/       Non-current Liabilities [A37=sum(A38:A41)]</t>
  </si>
  <si>
    <t>A38</t>
  </si>
  <si>
    <t xml:space="preserve">    បំណុលភាគីជាប់ទាក់ទិន/       Loan from related parties</t>
  </si>
  <si>
    <t>A39</t>
  </si>
  <si>
    <t xml:space="preserve">    បំណុលធនាគារ និងបំណុលភាគីមិនជាប់ទាក់ទិនផ្សេងៗ/       Loan from banks and other external parties</t>
  </si>
  <si>
    <t>A40</t>
  </si>
  <si>
    <t xml:space="preserve">    សំវិធានធន/       Provisions</t>
  </si>
  <si>
    <t>A41</t>
  </si>
  <si>
    <t xml:space="preserve">    បំណុលរយៈពេលវែងផ្សេងៗ/       Other non-current liabilities</t>
  </si>
  <si>
    <t>A42</t>
  </si>
  <si>
    <t xml:space="preserve">     បំណុលរយៈពេលខ្លី  [A42=សរុប(A43:A52)]/      Current Liabilities [A42=sum(A43:A52)]</t>
  </si>
  <si>
    <t>A43</t>
  </si>
  <si>
    <t xml:space="preserve">   សាច់ប្រាក់ដកពីធនាគារលើសប្រាក់បញ្ញើ ( ឥណទានវិបារូប៍រ)/       Bank overdraft </t>
  </si>
  <si>
    <t>A44</t>
  </si>
  <si>
    <t xml:space="preserve">   ចំណែកចរន្តនៃបំណុលមានការប្រាក់/      Short-term borrowing-current portion of interest bearing borrowing</t>
  </si>
  <si>
    <t>A45</t>
  </si>
  <si>
    <t xml:space="preserve">    គណនីត្រូវសងបុគ្គលជាប់ទាក់ទិន ( ភាគីសម្ព័ន្ធញ្ញាត្តិ)/      Accounts payable to related parties</t>
  </si>
  <si>
    <t>A46</t>
  </si>
  <si>
    <t xml:space="preserve">   គណនីត្រូវសងផ្សេងៗ /     Other accounts payable</t>
  </si>
  <si>
    <t>A47</t>
  </si>
  <si>
    <t xml:space="preserve">   ចំណូលកត់មុន /     Unearned revenues</t>
  </si>
  <si>
    <t>A48</t>
  </si>
  <si>
    <t xml:space="preserve">  គណនីចំណាយបង្គរ និងបំណុលរយៈពេលខ្លីផ្សេងៗ/    Accrual expenses and other current liabilities</t>
  </si>
  <si>
    <t>A49</t>
  </si>
  <si>
    <t xml:space="preserve">   សំវិធានធន/      Provisions </t>
  </si>
  <si>
    <t>A50</t>
  </si>
  <si>
    <t xml:space="preserve">   ពន្ធលើប្រាក់ចំណូលត្រូវបង់/     Income tax payable</t>
  </si>
  <si>
    <t>A51</t>
  </si>
  <si>
    <t xml:space="preserve">   ពន្ធ-អាករផ្សេងៗត្រូវបង់/     Other taxes payable</t>
  </si>
  <si>
    <t>A52</t>
  </si>
  <si>
    <t xml:space="preserve">   លម្អៀងពីការប្តូរប្រាក់នៃទ្រព្យអកម្ម/      Gain/(Loss) on currency translation of liabilities</t>
  </si>
  <si>
    <t>B0</t>
  </si>
  <si>
    <t>ចំណូលប្រតិបត្តិការ [B0=សរុប(B1:B3)] / Operating revenues  [B0=Sum(B1:B3)]</t>
  </si>
  <si>
    <t>B1</t>
  </si>
  <si>
    <t>ការលក់ផលិតផល/Sales of products</t>
  </si>
  <si>
    <t>B2</t>
  </si>
  <si>
    <t>ការលក់ទំនិញ/ Sales of goods</t>
  </si>
  <si>
    <t>B3</t>
  </si>
  <si>
    <t>ការផ្គត់ផ្គង់សេវា/Supplies of services</t>
  </si>
  <si>
    <t>B4</t>
  </si>
  <si>
    <t>ថ្លៃដើមផលិតផលបានលក់របស់សហគ្រាសផលិតកម្ម (TOI 01/V,C20)/Cost of products sold of production enterprises (TOI 01/V,C20)</t>
  </si>
  <si>
    <t>B5</t>
  </si>
  <si>
    <t>ថ្លៃដើមទំនិញបានលក់របស់សហគ្រាសក្រៅពីផលិតកម្ម (TOI 01/VI, D9)/Cost of goods sold of non- production enterprises (TOI 01/ VI, D9)</t>
  </si>
  <si>
    <t>B6</t>
  </si>
  <si>
    <t>ថ្លៃដើមសេវាបានផ្គត់ផ្គង់ /Cost of services supplied</t>
  </si>
  <si>
    <t>B7</t>
  </si>
  <si>
    <t>ចំណេញដុល (B7=B0-B4-B5-B6)/Gross profit  (B7=B0-B4-B5-B6)</t>
  </si>
  <si>
    <t>B8</t>
  </si>
  <si>
    <t>ចំណូលបន្ទាប់បន្សំ  [B8=សរុប(B9:B11)]/Subsidiary Revenues  [B8=Sum(B9:B11)]</t>
  </si>
  <si>
    <t>B9</t>
  </si>
  <si>
    <t>ចំណូលពីការជួលបានទទួល ឬត្រូវទទួល/Rental fees received or receivable</t>
  </si>
  <si>
    <t>B10</t>
  </si>
  <si>
    <t>ចំណូលពីសួយសារបានទទួល ឬត្រូវទទួល/Royalties received or receivable</t>
  </si>
  <si>
    <t>B11</t>
  </si>
  <si>
    <t>ចំណូលបន្ទាប់បន្សំដទៃទៀត/Other Subsidiary Revenues</t>
  </si>
  <si>
    <t>B12</t>
  </si>
  <si>
    <t>ចំណូលផ្សេងៗ [B12=សរុប(B13:B21)]/Other Revenues  [B12=Sum(B13:B21)]</t>
  </si>
  <si>
    <t>B13</t>
  </si>
  <si>
    <t>ឧបត្ថម្ភកធន/Grants/subsidies</t>
  </si>
  <si>
    <t>B14</t>
  </si>
  <si>
    <t>ចំណូលពីភាគលាភបានទទួល ឬត្រូវទទួល/Dividends received or receivable</t>
  </si>
  <si>
    <t>B15</t>
  </si>
  <si>
    <t>ចំណូលពីការប្រាក់បានទទួល ឬត្រូវទទួល/Interests received or receivable</t>
  </si>
  <si>
    <t>B16</t>
  </si>
  <si>
    <t>ផលចំណេញ/តម្លៃលើសពីការលក់ទ្រព្យសកម្មរយៈពេលវែង/Gain/surplus on disposal of fixed assets (capital gain)</t>
  </si>
  <si>
    <t>B17</t>
  </si>
  <si>
    <t>ផលចំណេញពីការលក់មូលប័ត្រ/សញ្ញាប័ណ្ណ/Gain on disposal of securities</t>
  </si>
  <si>
    <t>B18</t>
  </si>
  <si>
    <t>ភាគចំណេញពីប្រតិបត្តិការរួមគ្នា/Share of profit from joint venture</t>
  </si>
  <si>
    <t>B19</t>
  </si>
  <si>
    <t>ផលចំណេញពីការប្តូរប្រាក់សម្រេចបាន/Gain on realised currency translation</t>
  </si>
  <si>
    <t>B20</t>
  </si>
  <si>
    <t>ផលចំណេញពីការប្តូរប្រាក់មិនទាន់សម្រេចបាន/Gain on unrealised currency translation</t>
  </si>
  <si>
    <t>B21</t>
  </si>
  <si>
    <t>ចំណូលដទៃទៀត/Other revenues</t>
  </si>
  <si>
    <t>B22</t>
  </si>
  <si>
    <t>ចំណាយប្រតិបត្តិការ [B22=សរុប(B23:B41)]/Operating Expenses [B22=Sum(B23:B41)]</t>
  </si>
  <si>
    <t>B23</t>
  </si>
  <si>
    <t>ចំណាយបៀវត្ស /Salary expenses</t>
  </si>
  <si>
    <t>B24</t>
  </si>
  <si>
    <t>ចំណាយប្រេង ឧស្ម័ន អគ្គីសនី និងទឹក /Fuel, gas, electricity and water expenses</t>
  </si>
  <si>
    <t>B25</t>
  </si>
  <si>
    <t>ចំណាយធ្វើដំណើរ និងចំណាយស្នាក់នៅ/Travelling and accommodation expenses</t>
  </si>
  <si>
    <t>B26</t>
  </si>
  <si>
    <t>ចំណាយដឹកជញ្ជូន/Transportation expenses</t>
  </si>
  <si>
    <t>B27</t>
  </si>
  <si>
    <t xml:space="preserve">ចំណាយលើការជួល/Rental expenses </t>
  </si>
  <si>
    <t>B28</t>
  </si>
  <si>
    <t>ចំណាយលើការថែទាំ និងជួសជុល/Repair and maintenance  expenses</t>
  </si>
  <si>
    <t>B29</t>
  </si>
  <si>
    <t>ចំណាយលើការកំសាន្តសប្បាយ/Entertainment expenses</t>
  </si>
  <si>
    <t>B30</t>
  </si>
  <si>
    <t>ចំណាយកម្រៃជើងសារ ផ្សាយពាណិជ្ជកម្ម និងចំណាយការលក់/Commission, advertising, and selling  expenses</t>
  </si>
  <si>
    <t>B31</t>
  </si>
  <si>
    <t>ចំណាយបង់ពន្ធ និងអាករផ្សេងៗ/Other taxes expense</t>
  </si>
  <si>
    <t>B32</t>
  </si>
  <si>
    <t>ចំណាយលើអំណោយ/Donation expense</t>
  </si>
  <si>
    <t>B33</t>
  </si>
  <si>
    <t>ចំណាយសេវាគ្រប់គ្រង ពិគ្រោះយោបល់ បច្ចេកទេស និងសេវាប្រហាក់ប្រហែល/Management, consulting, technical, and other similar services expense</t>
  </si>
  <si>
    <t>B34</t>
  </si>
  <si>
    <t xml:space="preserve">ចំណាយលើសួយសារ/Royalty expenses </t>
  </si>
  <si>
    <t>B35</t>
  </si>
  <si>
    <t>ចំណាយលើបំណុលទារមិនបាន/Written-off bad debts expense</t>
  </si>
  <si>
    <t>B36</t>
  </si>
  <si>
    <t>ចំណាយរំលស់ /Armortisation/depletion and/or depreciation expense</t>
  </si>
  <si>
    <t>B37</t>
  </si>
  <si>
    <t>ការកើនឡើង/ថយចុះ នូវសំវិធានធន/Increase/decrease in provisions</t>
  </si>
  <si>
    <t>B38</t>
  </si>
  <si>
    <t>ខាតពីការលក់ទ្រព្យសកម្មរយៈពេលវែង/Loss on disposal of fixed assets</t>
  </si>
  <si>
    <t>B39</t>
  </si>
  <si>
    <t>ខាតពីការប្តូរប្រាក់សម្រេចបាន/Loss on realised currency translations</t>
  </si>
  <si>
    <t>B40</t>
  </si>
  <si>
    <t>ខាតពីការប្តូរប្រាក់មិនទាន់សម្រេចបាន/Loss on unrealised currency translations</t>
  </si>
  <si>
    <t>B41</t>
  </si>
  <si>
    <t>ចំណាយផ្សេងៗ/Other expenses</t>
  </si>
  <si>
    <t>B42</t>
  </si>
  <si>
    <t>ប្រាក់ចំណេញ/(ខាត) ពីប្រតិបត្តិការ (B42=B7+B8+B12-B22)/ Profit/Loss from Operations (B42=B7+B8+B12-B22)</t>
  </si>
  <si>
    <t>B43</t>
  </si>
  <si>
    <t>ចំណាយការប្រាក់បង់ឱ្យនិវាសនជន /Interest expense paid to residents</t>
  </si>
  <si>
    <t>B44</t>
  </si>
  <si>
    <t>ចំណាយការប្រាក់បង់ឱ្យអនិវាសនជន /Interest expense paid to non-residents</t>
  </si>
  <si>
    <t>B45</t>
  </si>
  <si>
    <t>ចំណាយការប្រាក់សន្មត*/Unwinding Interest expense *</t>
  </si>
  <si>
    <t>B46</t>
  </si>
  <si>
    <t>ប្រាក់ចំណេញ/(ខាត) មុនបង់ពន្ធ [B46=(B42-B43-B44-B45)]/Profit/(Loss) Before Tax  [B46=(B42-B43-B44-B45)]</t>
  </si>
  <si>
    <t>B47</t>
  </si>
  <si>
    <t>ពន្ធលើប្រាក់ចំណូល/Income Tax</t>
  </si>
  <si>
    <t>B48</t>
  </si>
  <si>
    <t>ប្រាក់ចំណេញក្រោយបង់ពន្ធ ( B48=B46-B47)/ Net Profit After Tax ( B48=B46-B47)</t>
  </si>
  <si>
    <t>C1</t>
  </si>
  <si>
    <t>ស្តុកវត្ថុធាតុដើម និងសម្ភារៈផ្គត់ផ្គង់ដើមគ្រា/ Stock of raw materials and supplies at the beginning of the period</t>
  </si>
  <si>
    <t>C2</t>
  </si>
  <si>
    <t>ចំណាយទិញវត្ថុធាតុដើម និងសម្ភារៈផ្គត់ផ្គង់ក្នុងគ្រា/ Purchases of raw materials and supplies during the period</t>
  </si>
  <si>
    <t>C3</t>
  </si>
  <si>
    <t>ចំណាយផ្សេងៗទាក់ទងដល់ការទិញវត្ថុធាតុដើម ឬសម្ភារៈផ្គត់ផ្គង់( ១)/ Other expenses related to purchases of raw materials or supplies (1)</t>
  </si>
  <si>
    <t>C4</t>
  </si>
  <si>
    <t>សរុបវត្ថុធាតុដើម និងសម្ភារៈផ្គត់ផ្គង់ដែលមានសម្រាប់ផលិត [C4 =សរុប (C1:C3)]/ Total raw materials and supplies available for production [C4 = Sum (C1:C3)]</t>
  </si>
  <si>
    <t>C5</t>
  </si>
  <si>
    <t xml:space="preserve">ដក៖ ស្តុកវត្ថុធាតុដើម និងសម្ភារៈផ្គត់ផ្គង់ចុងគ្រា /Less:  Stock of raw materials and supplies at the end of the period </t>
  </si>
  <si>
    <t>C6</t>
  </si>
  <si>
    <t>ចំណាយថ្លៃដើមវត្ថុធាតុដើម និងសម្ភារៈផ្គត់ផ្គង់ដែលបានប្រើប្រាស់ [C6 = (C4 -C5)]/Expenses on raw materials and supplies used  [C6 = (C4 -C5)]</t>
  </si>
  <si>
    <t>C7</t>
  </si>
  <si>
    <t>ចំណាយផ្សេងៗក្នុងផលិតកម្ម [C7 =សរុប(C8 :C14)]/Other Production Costs [C7 =Sum(C8 :C14)]</t>
  </si>
  <si>
    <t>C8</t>
  </si>
  <si>
    <t>ប្រាក់បៀវត្សអ្នកគ្រប់គ្រង និងកម្មករសម្រាប់ការផលិត/Salaries for managers and workers in the production</t>
  </si>
  <si>
    <t>C9</t>
  </si>
  <si>
    <t>រំលស់ទ្រព្យសកម្មអរូបីរយៈពេលវែងជាអាទិ៍មាន៖ មូលនិធិពាណិជ្ជកម្ម លិខិតអនុញ្ញាត.../Armortization of intangible assets such as goodwill, license…</t>
  </si>
  <si>
    <t>C10</t>
  </si>
  <si>
    <t>ប្រេងឥន្ធនៈ ទឹក និងថាមពល/Fuel, water and power</t>
  </si>
  <si>
    <t>C11</t>
  </si>
  <si>
    <t>ការវេចខ្ចប់/Packaging</t>
  </si>
  <si>
    <t>C12</t>
  </si>
  <si>
    <t>រំលស់រោងចក្រ គ្រឿងម៉ាស៊ីន និងបរិក្ខារផ្សេងៗក្នុងផលិតកម្ម/Depreciation of plants and equipment</t>
  </si>
  <si>
    <t>C13</t>
  </si>
  <si>
    <t>សេវាម៉ៅការបន្ត និងសេវាផលិតដោយសហគ្រាសដទៃ/Sub-contract and production services costs by other enterprises</t>
  </si>
  <si>
    <t>C14</t>
  </si>
  <si>
    <t>ចំណាយផ្សេងៗក្នុងផលិតកម្ម/Other manufacturing costs</t>
  </si>
  <si>
    <t>C15</t>
  </si>
  <si>
    <t>ការងារកំពុងដំណើរការ ឬស្តុកកំពុងផលិតនៅដើមគ្រា/Work in progress or stock in progress at the beginning of the period</t>
  </si>
  <si>
    <t>C16</t>
  </si>
  <si>
    <t xml:space="preserve">ដក៖ ការងារកំពុងដំណើរការ ឬស្តុកកំពុងផលិតនៅចុងគ្រា/Less:  Work in progress or stock in progress at the end of the period </t>
  </si>
  <si>
    <t>C17</t>
  </si>
  <si>
    <t>សរុបចំណាយថ្លៃដើមផលិតកម្ម (C17 = C6+C7+C15 -C16)/Total Production Costs (C17 = C6+C7+C15 - C16)</t>
  </si>
  <si>
    <t>C18</t>
  </si>
  <si>
    <t>ស្តុកផលិតផលសម្រេចនៅដើមគ្រា/Stock of finished products at​ the beginning of the period</t>
  </si>
  <si>
    <t>C19</t>
  </si>
  <si>
    <t xml:space="preserve">ដក៖ ស្តុកផលិតផលសម្រេចនៅចុងគ្រា /Less:  Stock of finished product at the end of the period </t>
  </si>
  <si>
    <t>C20</t>
  </si>
  <si>
    <t>ថ្លៃដើមផលិតផលសម្រេចដែលបានលក់ (C20 = C17+C18-C19)/Cost of Finished Products Sold  (C20 = C17+C18-C19)</t>
  </si>
  <si>
    <t>D1</t>
  </si>
  <si>
    <t>ស្តុកទំនិញដើមគ្រា/ Stock of goods at the beginning of the period</t>
  </si>
  <si>
    <t>D2</t>
  </si>
  <si>
    <t>ចំណាយទិញទំនិញក្នុងគ្រា/ Purchases of goods during the period</t>
  </si>
  <si>
    <t>D3</t>
  </si>
  <si>
    <t>ចំណាយផ្សេងៗទាក់ទងដល់ការទិញទំនិញ [D3 = សរុប (D4 :D6)]/ Other Expenses Related to Purchasing of Goods [D3 =Sum(D4 :D6)]</t>
  </si>
  <si>
    <t>D4</t>
  </si>
  <si>
    <t xml:space="preserve">    ចំណាយដឹកជញ្ជូនចូល/       Transportation-in expenses</t>
  </si>
  <si>
    <t>D5</t>
  </si>
  <si>
    <t xml:space="preserve">    ចំណាយបង់ពន្ធគយនាំចូល និងពន្ធដទៃទៀតដែលជាបន្ទុករបស់ហគ្រាស/        Imported duty and other taxes as enterprise's expenses</t>
  </si>
  <si>
    <t>D6</t>
  </si>
  <si>
    <t xml:space="preserve">    ចំណាយដទៃទៀតក្រៅពី D4 និង D5/        Other expenses excluding D4 and D5</t>
  </si>
  <si>
    <t>D7</t>
  </si>
  <si>
    <t>សរុបចំណាយថ្លៃដើមទំនិញ [D7 =(D1+D2+D3)]/Total Costs of Goods [D7 =(D1+D2+D3)]</t>
  </si>
  <si>
    <t>D8</t>
  </si>
  <si>
    <t xml:space="preserve">ដក៖ ស្តុកទំនិញនៅចុងគ្រា /Less :  Stock of goods at the end of the period </t>
  </si>
  <si>
    <t>D9</t>
  </si>
  <si>
    <t>ថ្លៃដើមទំនិញដែលបានលក់ [D9 =(D7-D8)]/Costs of Goods Sold (D9 =D7-D8)</t>
  </si>
  <si>
    <t>E1</t>
  </si>
  <si>
    <t>ប្រាក់ចំណេញ/(ខាត)មុនបង់ពន្ធ / លទ្ធផលគណនេយ្យ ចំណេញ / (ខាត) (E1=B46)/Profit/(Loss) Before Tax / Accounting Profit / (Loss) (E1=B46)</t>
  </si>
  <si>
    <t>E2</t>
  </si>
  <si>
    <t>ចំណាយរំលស់គណនេយ្យ (TOI 01/IV-B36 + TOI 01/V-C9, C12) /Accounting depreciation (TOI 01/IV-B36+ TOI 01/V-C9, C12 )</t>
  </si>
  <si>
    <t>E3</t>
  </si>
  <si>
    <t>ចំណាយលើការកំសាន្តសប្បាយ. ការលំហែកំសាន្ត និងការទទួលភ្ញៀវ /Amusement, recreation and entertainment expenses</t>
  </si>
  <si>
    <t>E4</t>
  </si>
  <si>
    <t>ការកើនឡើងនូវសំវិធានធន(E4=TOI 01/IV-B37) /Increase in provisions  (E4=TOI 01/IV-B37)</t>
  </si>
  <si>
    <t>E5</t>
  </si>
  <si>
    <t>អំណោយ និងឧបត្ថម្ភកធនផ្សេងៗ /Donations, grants and subsidies</t>
  </si>
  <si>
    <t>E6</t>
  </si>
  <si>
    <t>ខាតពីការលក់ទ្រព្យសកម្មរយៈពេលវែង (ខាតតាមបញ្ជីគណនេយ្យ E6=TOI 01/IV-B38) /Loss on disposal of fixed assets (as per accounting books E6= TOI 01/IV-B38)</t>
  </si>
  <si>
    <t>E7</t>
  </si>
  <si>
    <t>ចំណាយមានលក្ខណៈស្តុកស្តម្ភហួសហេតុមិនអនុញ្ញាត /Extravagant expenses</t>
  </si>
  <si>
    <t>E8</t>
  </si>
  <si>
    <t>ចំណាយមិនបម្រើឱ្យសកម្មភាពអាជីវកម្ម  /Non-business related expenses</t>
  </si>
  <si>
    <t>E9</t>
  </si>
  <si>
    <t>ខាតលើប្រតិបត្តិការជាមួយបុគ្គលជាប់ទាក់ទិន /Losses on transactions with related parties</t>
  </si>
  <si>
    <t>E10</t>
  </si>
  <si>
    <t>ចំណាយលើការផាកពិន័យ និងទោសទណ្ឌផ្សេងៗ /Fines and other penalties</t>
  </si>
  <si>
    <t>E11</t>
  </si>
  <si>
    <t>ចំណាយនៃការិយបរិច្ឆេទមុន /Expenses related to previous period</t>
  </si>
  <si>
    <t>E12</t>
  </si>
  <si>
    <t>ចំណាយពន្ធអាករដែលមិនអាចកាត់កងបាន  /Other non-deductible taxes expense</t>
  </si>
  <si>
    <t>E13</t>
  </si>
  <si>
    <t>លាភការរបស់អាជីវករ និងគ្រួសារ /Remuneration of owners and family</t>
  </si>
  <si>
    <t>E14</t>
  </si>
  <si>
    <t>ផលប្រយោជន៍របស់អាជីវករ និងគ្រួសារ  /Benefits of owner and family</t>
  </si>
  <si>
    <t>E15</t>
  </si>
  <si>
    <t>ចំណាយបៀវត្សពីការបម្រើការងារដែលមិនទាន់បានបើកក្នុងរយៈពេល ១៨០ថ្ងៃនៃឆ្នាំបន្ទាប់ /Salary unpaid within 180 days of next tax year</t>
  </si>
  <si>
    <t>E16</t>
  </si>
  <si>
    <t>ចំណាយដល់បុគ្គលទាក់ទិនដែលមិនទាន់បានបើកក្នុងរយៈពេល ១៨០ថ្ងៃនៃឆ្នាំបន្ទាប់ /Related-party expense unpaid within 180 days of next tax year</t>
  </si>
  <si>
    <t>E17</t>
  </si>
  <si>
    <t>ចំណាយផ្សេងៗមិនអនុញ្ញាតឱ្យកាត់កងបាន /Other non-deductible expenses</t>
  </si>
  <si>
    <t>E18</t>
  </si>
  <si>
    <t>សរុប [E18=សរុប(E2:E17)] /Total [E18=Sum(E2:E17)]</t>
  </si>
  <si>
    <t>E19</t>
  </si>
  <si>
    <t>ការផ្គត់ផ្គង់ទំនិញ និងសេវាដោយឥតគិតថ្លៃ  /Supplies of goods and services free of charge</t>
  </si>
  <si>
    <t>E20</t>
  </si>
  <si>
    <t>ការដាក់ទ្រព្យសកម្មរយៈពេលវែងឱ្យប្រើប្រាស់ដោយឥតគិតថ្លៃ  /Granting fixed assets for uses free of charge</t>
  </si>
  <si>
    <t>E21</t>
  </si>
  <si>
    <t xml:space="preserve">ការកែលម្អទ្រព្យសកម្មរយៈពេលវែងដោយអ្នកជួលមិនគិតថ្លៃពីម្ចាស់ /Improvement of fixed assets made by lessee without charge to lessor </t>
  </si>
  <si>
    <t>E22</t>
  </si>
  <si>
    <t>អំណោយ និងឧបត្ថម្ភកធនផ្សេងៗមិនទទួលស្គាល់ក្នុងគណនេយ្យ  /Donations, grants and subsidies not recorded in the accounting book</t>
  </si>
  <si>
    <t>E23</t>
  </si>
  <si>
    <t>ផលចំណេញ / តម្លៃលើសពីការលក់ទ្រព្យសកម្មរយៈពេលវែងតាមច្បាប់សារពើពន្ធ (TOI 01/XI) /Gain on disposal of fixed assets as per LOT (TOI 01/XI)</t>
  </si>
  <si>
    <t>E24</t>
  </si>
  <si>
    <t>ចំណូលផ្សេងៗទៀតដែលមិនបានកត់ត្រាក្នុងបញ្ជីគណនេយ្យ  /Other incomes not recorded in the accounting book</t>
  </si>
  <si>
    <t>E25</t>
  </si>
  <si>
    <t>សរុប [E25=សរុប(E19:E24)] /Total  [E25=Sum(E19:E24)]</t>
  </si>
  <si>
    <t>E26</t>
  </si>
  <si>
    <t>រំលស់អនុញ្ញាតតាមច្បាប់សារពើពន្ធ (TOI 01/IX) /Deductible amortisation, depletion and depreciation as per LOT (TOI 01/IX)</t>
  </si>
  <si>
    <t>E27</t>
  </si>
  <si>
    <t>រំលស់ពិសេសអនុញ្ញាតតាមច្បាប់សារពើពន្ធ (TOI 01/X) /Special depreciation as per LOT (TOI 01/X)</t>
  </si>
  <si>
    <t>E28</t>
  </si>
  <si>
    <t>ការថយចុះនូវសំវិធានធន (E28=TOI 01/IV-B37)/Decrease in provision (E28=TOI 01/IV-B37)</t>
  </si>
  <si>
    <t>E29</t>
  </si>
  <si>
    <t>ខាតពីការលក់ទ្រព្យសកម្មរយៈពេលវែងតាមច្បាប់សារពើពន្ធ(TOI 01/XI)/Loss on disposal of fixed assests as per LOT (TOI 01/ XI)</t>
  </si>
  <si>
    <t>E30</t>
  </si>
  <si>
    <t>ចំណាយផ្សេងៗទៀតអនុញ្ញាតឱ្យកាត់កងបាន/Other deductible expenses</t>
  </si>
  <si>
    <t>E31</t>
  </si>
  <si>
    <t>សរុប [E31=សរុប(E26:E30)]/Total [E31=Sum(E26:E30)]</t>
  </si>
  <si>
    <t>E32</t>
  </si>
  <si>
    <t>ចំណូលលើភាគលាភទទួលបានពីអ្នកជាប់ពន្ធនិវាសនជន/Dividend income received from resident taxpayers</t>
  </si>
  <si>
    <t>E33</t>
  </si>
  <si>
    <t>ចំណេញពីការលក់ទ្រព្យសកម្មរយៈពេលវែងតាមបញ្ជីគណនេយ្យ (E33=TOI 01/IV-B16)/Gain on disposal of fixed assets as per accounting books (E33=TOI 01/IV-B16 )</t>
  </si>
  <si>
    <t>E34</t>
  </si>
  <si>
    <t>ចំណូលផ្សេងៗបានកត់ត្រាក្នុងបញ្ជីតែជាចំណូលមិនត្រូវជាប់ពន្ធក្នុងឆ្នាំ/Other incomes recorded, but not taxable during this period</t>
  </si>
  <si>
    <t>E35</t>
  </si>
  <si>
    <t>សរុប [E35=សរុប(E32:E34)]/Total [E35=Sum(E32:E34)]</t>
  </si>
  <si>
    <t>E36</t>
  </si>
  <si>
    <t>ប្រាក់ចំណូលសុទ្ធ/ (ខាត) ក្រោយនិយតកម្ម (E36=E1+E18+E25-E31-E35)/Profit/(Loss) After Adjustments  (E35=E1+E18+E25-E31-E35)</t>
  </si>
  <si>
    <t>E37</t>
  </si>
  <si>
    <t>ចំណាយសប្បុរសធម៌ដែលមិនអាចកាត់កង(E37= F6, TOI 01/VIII-ក)/Non-deductible charitable contribution expenses (E37= F6, TOI 01/ VIII-ក)</t>
  </si>
  <si>
    <t>E38</t>
  </si>
  <si>
    <t>ប្រាក់ចំណូលសុទ្ធ/(ខាត)មុននិយតកម្មលើការប្រាក់ (E38 = E36+E37)/Profit/(loss) before interest adjustment (E38 = E36+E37)</t>
  </si>
  <si>
    <t>E39</t>
  </si>
  <si>
    <t>និយតកម្មលើការប្រាក់ (E39 = G8/សរុប G11, TOI 01/VIII-ខ)/Adjusted interest expenses (E39 = G8 / sum G11, TOI 01/ VIII-ខ )</t>
  </si>
  <si>
    <t>E40</t>
  </si>
  <si>
    <t>ប្រាក់ចំណូលសុទ្ធ / (ខាត)ក្នុងការិយបរិច្ឆេទ (E40 = E38+/-E39)/Profit/(Loss) During the Period (E40 = E38+/-E39)</t>
  </si>
  <si>
    <t>E41</t>
  </si>
  <si>
    <t>ខាតយោងពីឆ្នាំមុនអនុញ្ញាត /Deductible accumulated losses brought forward</t>
  </si>
  <si>
    <t>E42</t>
  </si>
  <si>
    <t>ប្រាក់ចំណូល / (ខាត) ជាប់ពន្ធសំរាប់គណនាពន្ធលើប្រាក់ចំណូល (E42=E40-E41)/ Taxable Income / (Loss) for Income Tax Calculation (E42 = E40 - E41)</t>
  </si>
  <si>
    <t>E43</t>
  </si>
  <si>
    <t>ពន្ធលើប្រាក់ចំណូលតាមអត្រា...................( E43 = E42 x អត្រាពន្ធ)/Income Tax at rate................. ( E43 = E42 x Tax rate)</t>
  </si>
  <si>
    <t>E44</t>
  </si>
  <si>
    <t>ពន្ធលើប្រាក់ចំណូលលើសកម្រិត (E44 = X5, ឧបសម្ព័ន្ធ៤)/Excess Income Tax ( E44 = X5, annex 4)</t>
  </si>
  <si>
    <t>E45</t>
  </si>
  <si>
    <t>សរុប [E45=សរុប(E43:E44)]/Total [E45=Sum(E43:E44)]</t>
  </si>
  <si>
    <t>E46</t>
  </si>
  <si>
    <t>ឥណទានពន្ធបរទេស/Foreign tax credit</t>
  </si>
  <si>
    <t>E47</t>
  </si>
  <si>
    <t>បំណុលពន្ធលើប្រាក់ចំណូលក្រោយដកឥណទានពន្ធបរទេស (E47=E45-E46 and E47&gt;=0)/Income tax payable after deducting foreign tax credit (E47=E45-E46 and E47&gt;=0)</t>
  </si>
  <si>
    <t>E48</t>
  </si>
  <si>
    <t>ពន្ធបង់មុនលើការបែងចែកភាគលាភបានបង់ក្នុងឆ្នាំ /Tax on advanced tax on dividend distribution paid during the period</t>
  </si>
  <si>
    <t>E49</t>
  </si>
  <si>
    <t>ឥណទានពន្ធបង់មុនលើការបែងចែកភាគលាភសម្រាប់កាត់កងពន្ធលើប្រាក់ចំណូលក្នុងឆ្នាំ(E49=E48 ឬ E47 ណាមួយមានតម្លៃតូចជាងគេ)/Credit tax on advanced tax on dividend distribution during the period (E49=E48 or E47 whichever is lower)</t>
  </si>
  <si>
    <t>E50</t>
  </si>
  <si>
    <t>បំណុលពន្ធលើប្រាក់ចំណូល (E50=E47-E49 and E50 ជានិច្ចជាកាល&gt;=០)/Income tax liability (E50=E47-E49 and E50 is always &gt;= 0)</t>
  </si>
  <si>
    <t>E51</t>
  </si>
  <si>
    <t xml:space="preserve">ពន្ធអប្បបរមា/Minimum tax </t>
  </si>
  <si>
    <t>E52</t>
  </si>
  <si>
    <t>បំណុលពន្ធលើប្រាក់ចំណូលត្រូវបង់/Income tax payable</t>
  </si>
  <si>
    <t>E53</t>
  </si>
  <si>
    <t xml:space="preserve">*សម្រាប់សហគ្រាសដែលកាន់កាប់បញ្ជិកាគណនេយ្យត្រឹមត្រូវ បំណុលពន្ធលើប្រាក់ចំណូល  (E53=E50)/* For enterprise having the proper accounting records, income tax payable  (E53=E50) </t>
  </si>
  <si>
    <t>E54</t>
  </si>
  <si>
    <t>*សម្រាប់សហគ្រាសដែលកាន់កាប់បញ្ជិកាគណនេយ្យមិនត្រឹមត្រូវ បំណុលពន្ធលើប្រាក់ចំណូល(E54=E50 ឬ E51 ណាមួយមានតំលៃខ្ពស់ជាងគេ)/* For enterprise having improper accounting records, Income tax payable  (E54=E50 or E51 whichever is higher)</t>
  </si>
  <si>
    <t>E55</t>
  </si>
  <si>
    <t>ឥណទានពន្ធកាត់ទុកបានបង់ក្នុងឆ្នាំ /Tax credit on withholding tax paid during the year</t>
  </si>
  <si>
    <t>E56</t>
  </si>
  <si>
    <t xml:space="preserve">ប្រាក់រំដោះពន្ធលើប្រាក់ចំណូលបានបង់ក្នុងឆ្នាំ /Prepayment on income tax paid during the year </t>
  </si>
  <si>
    <t>E57</t>
  </si>
  <si>
    <t>ឥណទានពន្ធបង់មុនលើការបែងចែកភាគលាភនៅសល់ក្នុងឆ្នាំ (E57= E48-E49)/Credit tax on advanced tax on dividend distribution during the period (E57= E48-E49)</t>
  </si>
  <si>
    <t>E58</t>
  </si>
  <si>
    <t>ឥណទានពន្ធលើប្រាក់ចំណូលយោងពីឆ្នាំមុន/Income tax credit brought forward from previous years</t>
  </si>
  <si>
    <t>E59</t>
  </si>
  <si>
    <t xml:space="preserve">ពន្ធលើប្រាក់ចំណូលត្រូវបង់  /  ត្រូវយោងទៅឆ្នាំបន្ទាប់/Income tax payable / Tax credit carried forward </t>
  </si>
  <si>
    <t>F1</t>
  </si>
  <si>
    <t>ប្រាក់ចំណូលសុទ្ធ/ (ខាត)ក្រោយនិយតកម្ម (F1 = E36)/Profit/(loss) after adjustment (F1 = E36)</t>
  </si>
  <si>
    <t>F2</t>
  </si>
  <si>
    <t>ចំណាយសប្បុរសធម៌/Charitable contributions</t>
  </si>
  <si>
    <t>F3</t>
  </si>
  <si>
    <t>ប្រាក់ចំណូលសម្រាប់គណនាចំណាយសប្បុរសធម៌អតិបរមាអាចកាត់កងបាន (F3=F1+F2)/Adjusted income for calculation of maximum deductible charitable contribution (F3=F1+F2)</t>
  </si>
  <si>
    <t>F4</t>
  </si>
  <si>
    <t>ចំណាយសប្បុរសធម៌អតិបរមាអាចកាត់កងបាន (F4 = F3 x 5%)/Maximum deductible charitable contribution (F4 = F3 x 5%)</t>
  </si>
  <si>
    <t>F5</t>
  </si>
  <si>
    <t>ចំណាយសប្បុរសធម៌អាចកាត់កងបានក្នុងឆ្នាំ (F5 = F4 or F2 ចំនួនមួយណាដែលតិចជាង)/Deductible charitable contribution during the period (F5 = F4 or F2 whichever is the lower)</t>
  </si>
  <si>
    <t>F6</t>
  </si>
  <si>
    <t>ចំណាយសប្បុរសធម៌មិនអាចកាត់កងបានត្រូវបូកបញ្ចូលប្រាក់ចំណូល/(ខាត)ជាប់ពន្ធ((F6 = F2-F5)/Non-deductible charitable contribution to be added back in taxable income/(loss) (F6 = F2-F5)</t>
  </si>
  <si>
    <t>G1</t>
  </si>
  <si>
    <t>ប្រាក់ចំណូលសុទ្ធ/ ( ខាត ) មុននិយតកម្មលើការប្រាក់ (G1=E38)/  Net Income/(loss) before interest adjustment (G1=E38)</t>
  </si>
  <si>
    <t>G2</t>
  </si>
  <si>
    <t>បូកៈ ចំណាយការប្រាក់ក្នុងការិយបរិច្ឆេទ/  Add:   Interest expense during the period</t>
  </si>
  <si>
    <t>G3</t>
  </si>
  <si>
    <t>ដកៈ ចំណូលការប្រាក់ក្នុងការិយបរិច្ឆេទ/  Less:   Interest income during the period</t>
  </si>
  <si>
    <t>G4</t>
  </si>
  <si>
    <t>ប្រាក់ចំណូលសុទ្ធគ្មានការប្រាក់ (G4=G1+G2-G3)/  Net non-interest income (G4=G1+G2-G3)</t>
  </si>
  <si>
    <t>G5</t>
  </si>
  <si>
    <t>៥០% នៃប្រាក់ចំណូលសុទ្ធគ្មានការប្រាក់ (G5 = G4 x 50%)/  50% of net non-interest income (G5 = G4 x 50%)</t>
  </si>
  <si>
    <t>G6</t>
  </si>
  <si>
    <t>ចំណូលការប្រាក់ក្នុងការិយបរិច្ឆេទ (G6=G3)/  Interest income during the period (G6=G3)</t>
  </si>
  <si>
    <t>G7</t>
  </si>
  <si>
    <t>ចំណាយការប្រាក់អតិបរមាអនុញ្ញាតឱ្យកាត់កងបានក្នុងការិយបរិច្ឆេទ (G7)=(G5+G6)/ Maximum deductible interest expense during the period (G7)=(G5+G6)</t>
  </si>
  <si>
    <t>G8</t>
  </si>
  <si>
    <t>ចំនួនទឹកប្រាក់ដែលត្រូវបូកក្នុងប្រាក់ចំណូលជាប់ពន្ធ (G8 = G2 - G7)/  Amount to be added to taxable income (G8 = G2 - G7)</t>
  </si>
  <si>
    <t>Chat Account of Tax</t>
  </si>
  <si>
    <t>Contribution local NGO:s (spec items +agreement)</t>
  </si>
  <si>
    <t>Contribution local NGO:s (spec items-no agreement)</t>
  </si>
  <si>
    <t>Other contributions</t>
  </si>
  <si>
    <t>Contribution networks/Swedish organisations</t>
  </si>
  <si>
    <t>Contribution International organisations</t>
  </si>
  <si>
    <t>Water and sewerage</t>
  </si>
  <si>
    <t>Fittings belonging to premises</t>
  </si>
  <si>
    <t>Repairs and maintenance of rented premises</t>
  </si>
  <si>
    <t>Other costs of rented premises</t>
  </si>
  <si>
    <t>Hire and service of equipment</t>
  </si>
  <si>
    <t>Consumable equipment</t>
  </si>
  <si>
    <t>Equipment not FS assets</t>
  </si>
  <si>
    <t xml:space="preserve"> IT licence fees and Software</t>
  </si>
  <si>
    <t>IT maintenance and support contracts</t>
  </si>
  <si>
    <t>Budget account, travelcosts</t>
  </si>
  <si>
    <t>Passenger cars, fuel</t>
  </si>
  <si>
    <t>Passenger cars, insurance and tax</t>
  </si>
  <si>
    <t>Passenger cars, repairs and maintenance</t>
  </si>
  <si>
    <t>Other vehicle costs</t>
  </si>
  <si>
    <t>Freight and transportation</t>
  </si>
  <si>
    <t>Advertisements</t>
  </si>
  <si>
    <t>Exhibitions and trade fairs</t>
  </si>
  <si>
    <t>Budget account other external costs</t>
  </si>
  <si>
    <t xml:space="preserve">Business represantation (external) </t>
  </si>
  <si>
    <t>Office supplies</t>
  </si>
  <si>
    <t>Telephone</t>
  </si>
  <si>
    <t>Postal Service</t>
  </si>
  <si>
    <t>Bad debt loss</t>
  </si>
  <si>
    <t>Security services</t>
  </si>
  <si>
    <t>Invoiced remuneration, board</t>
  </si>
  <si>
    <t>Audit fees</t>
  </si>
  <si>
    <t>Other costs of administration</t>
  </si>
  <si>
    <t>Conference costs</t>
  </si>
  <si>
    <t>Consulting fees other</t>
  </si>
  <si>
    <t>Consulting fees IT</t>
  </si>
  <si>
    <t xml:space="preserve">Consulting fees Evalutations </t>
  </si>
  <si>
    <t>Newspapers, magazines and prof. literatures</t>
  </si>
  <si>
    <t>Association fees</t>
  </si>
  <si>
    <t>Budget account COSTS</t>
  </si>
  <si>
    <t>Holiday pay</t>
  </si>
  <si>
    <t>Remuneration contractors, (country offices)</t>
  </si>
  <si>
    <t>Travel allowances</t>
  </si>
  <si>
    <t>Mileage allowance, tax-free</t>
  </si>
  <si>
    <t>Start contribution</t>
  </si>
  <si>
    <t>Retirement pension insurance</t>
  </si>
  <si>
    <t xml:space="preserve">Pensions costs (employees outside sweden) </t>
  </si>
  <si>
    <t>Social security contribution holiday pay and salaries</t>
  </si>
  <si>
    <t>Special salary-tax, pension</t>
  </si>
  <si>
    <t>Labour market insurance premiums</t>
  </si>
  <si>
    <t>Other personell costs</t>
  </si>
  <si>
    <t>Budget account other staff costs</t>
  </si>
  <si>
    <t>Education</t>
  </si>
  <si>
    <t xml:space="preserve">Entertainment (Internal)  </t>
  </si>
  <si>
    <t xml:space="preserve">Entertainment (Country offices) </t>
  </si>
  <si>
    <t>School fees</t>
  </si>
  <si>
    <t>Staff recruitment</t>
  </si>
  <si>
    <t xml:space="preserve">Leisure activities (country offices). </t>
  </si>
  <si>
    <t>Depreciation balance software</t>
  </si>
  <si>
    <t>Depreciation equipment</t>
  </si>
  <si>
    <t>Depreciation installations</t>
  </si>
  <si>
    <t>Depreciation vehicles</t>
  </si>
  <si>
    <t>Depreciation computers</t>
  </si>
  <si>
    <t>Exchange losses on operating receivables and liabilities</t>
  </si>
  <si>
    <t>Losses on sale of equipment</t>
  </si>
  <si>
    <t>Losses on sale of computers</t>
  </si>
  <si>
    <t>Losses on sale of vehicles</t>
  </si>
  <si>
    <t>Interest income, own funds</t>
  </si>
  <si>
    <t>Interest income, abroad</t>
  </si>
  <si>
    <t>Interest income, current receivables</t>
  </si>
  <si>
    <t>Interest incom, tax account</t>
  </si>
  <si>
    <t>Exchange diff on current receivables and investments</t>
  </si>
  <si>
    <t>Penalty interest expense for accounts payable-trad</t>
  </si>
  <si>
    <t>Interest expense, tax account</t>
  </si>
  <si>
    <t>Exchange difference on liabilities</t>
  </si>
  <si>
    <t>Other appropriations</t>
  </si>
  <si>
    <t>Salary (employees outside HO)</t>
  </si>
  <si>
    <t>Personnel insurance (employees outside HO)</t>
  </si>
  <si>
    <t>Subsistence allowances (employees outside HO)</t>
  </si>
  <si>
    <t xml:space="preserve">Travel expenses, in </t>
  </si>
  <si>
    <t xml:space="preserve">Board and lodging, </t>
  </si>
  <si>
    <t xml:space="preserve">External Travel expenses, in </t>
  </si>
  <si>
    <t xml:space="preserve">Travel expenses,  to/from </t>
  </si>
  <si>
    <t xml:space="preserve">Board and lodging, in </t>
  </si>
  <si>
    <t>Salary (employees HO)</t>
  </si>
  <si>
    <t>Remuneration contractor (HO)</t>
  </si>
  <si>
    <t>Salary- (employees sent out from HO)</t>
  </si>
  <si>
    <t xml:space="preserve">Subsistence allowances, not in </t>
  </si>
  <si>
    <t>KTP1 Collective agreement pension insurance (HO)</t>
  </si>
  <si>
    <t>KTP2 Collective agreement pension insurance (HO)</t>
  </si>
  <si>
    <t>ITPK Collective agreement pension insurance (HO)</t>
  </si>
  <si>
    <t>Statutory social security contributions, HO</t>
  </si>
  <si>
    <t>Social security contribution, (employees outside HO)</t>
  </si>
  <si>
    <t>Personnel insurance, (employees sent out from HO)</t>
  </si>
  <si>
    <t>Leisure activities (employees HO)</t>
  </si>
  <si>
    <t xml:space="preserve">Interest expense, not in </t>
  </si>
  <si>
    <t>Internal Costs</t>
  </si>
  <si>
    <t>45520</t>
  </si>
  <si>
    <t>45020</t>
  </si>
  <si>
    <t>46150</t>
  </si>
  <si>
    <t>47622</t>
  </si>
  <si>
    <t>47390</t>
  </si>
  <si>
    <t>47211</t>
  </si>
  <si>
    <t>47090</t>
  </si>
  <si>
    <t>47217</t>
  </si>
  <si>
    <t>46570</t>
  </si>
  <si>
    <t>47586</t>
  </si>
  <si>
    <t>46990</t>
  </si>
  <si>
    <t>49561</t>
  </si>
  <si>
    <t>49510</t>
  </si>
  <si>
    <t>45010</t>
  </si>
  <si>
    <t>46212</t>
  </si>
  <si>
    <t>45460</t>
  </si>
  <si>
    <t>46310</t>
  </si>
  <si>
    <t>44323</t>
  </si>
  <si>
    <t>47326</t>
  </si>
  <si>
    <t>45813</t>
  </si>
  <si>
    <t>47639</t>
  </si>
  <si>
    <t>45832</t>
  </si>
  <si>
    <t>46523</t>
  </si>
  <si>
    <t>45890</t>
  </si>
  <si>
    <t>44321</t>
  </si>
  <si>
    <t>44322</t>
  </si>
  <si>
    <t>44329</t>
  </si>
  <si>
    <t>44330</t>
  </si>
  <si>
    <t>44340</t>
  </si>
  <si>
    <t>45040</t>
  </si>
  <si>
    <t>45050</t>
  </si>
  <si>
    <t>45060</t>
  </si>
  <si>
    <t>45070</t>
  </si>
  <si>
    <t>45090</t>
  </si>
  <si>
    <t>45220</t>
  </si>
  <si>
    <t>45410</t>
  </si>
  <si>
    <t>45415</t>
  </si>
  <si>
    <t>45420</t>
  </si>
  <si>
    <t>45430</t>
  </si>
  <si>
    <t>45510</t>
  </si>
  <si>
    <t>45600</t>
  </si>
  <si>
    <t>45611</t>
  </si>
  <si>
    <t>45612</t>
  </si>
  <si>
    <t>45613</t>
  </si>
  <si>
    <t>45619</t>
  </si>
  <si>
    <t>45700</t>
  </si>
  <si>
    <t>45811</t>
  </si>
  <si>
    <t>45812</t>
  </si>
  <si>
    <t>45831</t>
  </si>
  <si>
    <t>45910</t>
  </si>
  <si>
    <t>45940</t>
  </si>
  <si>
    <t>46000</t>
  </si>
  <si>
    <t>46070</t>
  </si>
  <si>
    <t>46110</t>
  </si>
  <si>
    <t>46211</t>
  </si>
  <si>
    <t>46230</t>
  </si>
  <si>
    <t>46250</t>
  </si>
  <si>
    <t>46350</t>
  </si>
  <si>
    <t>46370</t>
  </si>
  <si>
    <t>46410</t>
  </si>
  <si>
    <t>46420</t>
  </si>
  <si>
    <t>46490</t>
  </si>
  <si>
    <t>46510</t>
  </si>
  <si>
    <t>46521</t>
  </si>
  <si>
    <t>46522</t>
  </si>
  <si>
    <t>46531</t>
  </si>
  <si>
    <t>46533</t>
  </si>
  <si>
    <t>46539</t>
  </si>
  <si>
    <t>46550</t>
  </si>
  <si>
    <t>46551</t>
  </si>
  <si>
    <t>46560</t>
  </si>
  <si>
    <t>46970</t>
  </si>
  <si>
    <t>46980</t>
  </si>
  <si>
    <t>47000</t>
  </si>
  <si>
    <t>47011</t>
  </si>
  <si>
    <t>47015</t>
  </si>
  <si>
    <t>47080</t>
  </si>
  <si>
    <t>47111</t>
  </si>
  <si>
    <t>47215</t>
  </si>
  <si>
    <t>47321</t>
  </si>
  <si>
    <t>47322</t>
  </si>
  <si>
    <t>47629</t>
  </si>
  <si>
    <t>47330</t>
  </si>
  <si>
    <t>47371</t>
  </si>
  <si>
    <t>47372</t>
  </si>
  <si>
    <t>49960</t>
  </si>
  <si>
    <t>47410</t>
  </si>
  <si>
    <t>47411</t>
  </si>
  <si>
    <t>47412</t>
  </si>
  <si>
    <t>47450</t>
  </si>
  <si>
    <t>47511</t>
  </si>
  <si>
    <t>47516</t>
  </si>
  <si>
    <t>47519</t>
  </si>
  <si>
    <t>47533</t>
  </si>
  <si>
    <t>47570</t>
  </si>
  <si>
    <t>47585</t>
  </si>
  <si>
    <t>47600</t>
  </si>
  <si>
    <t>47610</t>
  </si>
  <si>
    <t>47631</t>
  </si>
  <si>
    <t>47635</t>
  </si>
  <si>
    <t>47670</t>
  </si>
  <si>
    <t>47691</t>
  </si>
  <si>
    <t>47693</t>
  </si>
  <si>
    <t>47694</t>
  </si>
  <si>
    <t>47699</t>
  </si>
  <si>
    <t>47811</t>
  </si>
  <si>
    <t>47832</t>
  </si>
  <si>
    <t>47833</t>
  </si>
  <si>
    <t>47834</t>
  </si>
  <si>
    <t>47835</t>
  </si>
  <si>
    <t>47960</t>
  </si>
  <si>
    <t>47971</t>
  </si>
  <si>
    <t>47972</t>
  </si>
  <si>
    <t>47973</t>
  </si>
  <si>
    <t>48311</t>
  </si>
  <si>
    <t>48312</t>
  </si>
  <si>
    <t>48313</t>
  </si>
  <si>
    <t>48314</t>
  </si>
  <si>
    <t>48330</t>
  </si>
  <si>
    <t>48422</t>
  </si>
  <si>
    <t>48423</t>
  </si>
  <si>
    <t>48424</t>
  </si>
  <si>
    <t>48430</t>
  </si>
  <si>
    <t>48890</t>
  </si>
  <si>
    <t>Donor Code</t>
  </si>
  <si>
    <t>PID67000</t>
  </si>
  <si>
    <t>PID68000</t>
  </si>
  <si>
    <t>XN-1</t>
  </si>
  <si>
    <t>ការទិញ និងចំណាយពាក់ព័ន្ធ / Purchases and related costs</t>
  </si>
  <si>
    <t>XN-2</t>
  </si>
  <si>
    <t>ការប្រែប្រួល WIP និងសន្និធិផលិតផលសម្រេច / Changes of WIP and Finished Goods Inventories</t>
  </si>
  <si>
    <t>XN-3</t>
  </si>
  <si>
    <t>វត្ថុធាតុដើម និងទំនិញដែលបានប្រើប្រាស់ / Raw material and consumables used</t>
  </si>
  <si>
    <t>XN-4</t>
  </si>
  <si>
    <t>ប្រាក់ខែ និងអត្ថប្រយោជន៍និយោជិត / Salaries and employee benefits</t>
  </si>
  <si>
    <t>XN-5</t>
  </si>
  <si>
    <t>ចំណាយរំលស់ / Depreciation and amortisation expense</t>
  </si>
  <si>
    <t>XN-6</t>
  </si>
  <si>
    <t>ការធ្លាក់ចុះតម្លៃនៃទ្រព្យសកម្ម / Impairment of assets</t>
  </si>
  <si>
    <t>XN-7</t>
  </si>
  <si>
    <t>ចំណាយហិរញ្ញវត្ថុ / Finance cost</t>
  </si>
  <si>
    <t>XN-8</t>
  </si>
  <si>
    <t>ចំណាយទឹកភ្លើង / Utilities expense</t>
  </si>
  <si>
    <t>XN-9</t>
  </si>
  <si>
    <t>ចំណាយលើការថែទាំនិងជួសជុល / Repair and maintenance expense</t>
  </si>
  <si>
    <t>XN-10</t>
  </si>
  <si>
    <t>អំណោយ និងការបរិច្ឋាគ/ Grant and Donation</t>
  </si>
  <si>
    <t>XN-96</t>
  </si>
  <si>
    <t>ខាតសុទ្ធពីការប្តូររូបិយបណ្ណបរទេស / Foreign Exchange loss-net</t>
  </si>
  <si>
    <t>XN-97</t>
  </si>
  <si>
    <t>ចំណាយកិច្ចប្រតិបត្តិការផ្សេងទៀត / Other operating expenses</t>
  </si>
  <si>
    <t>ចំណាយសរុបមុនបង់ពន្ធ / Total expenses before tax</t>
  </si>
  <si>
    <t>XN-98</t>
  </si>
  <si>
    <t>ចំណាយបង់ពន្ធ / Tax Expense</t>
  </si>
  <si>
    <t>RE-2</t>
  </si>
  <si>
    <t>ប្រាក់ចំណូលហិរញ្ញវត្ថុ / Finance Income</t>
  </si>
  <si>
    <t>RE-3</t>
  </si>
  <si>
    <t>ប្រាក់ចំណូលពីភាគលាភ / Dividend income</t>
  </si>
  <si>
    <t>RE-4</t>
  </si>
  <si>
    <t>ប្រាក់ចំណូលពីសួយសារ / Royalties income</t>
  </si>
  <si>
    <t>RE-5</t>
  </si>
  <si>
    <t>ការបរិច្ចាគ, ការរៃអង្គាសប្រាក់ និងចំណូលប្រហាក់ប្រហែលផ្សេងទៀត / Donations, fundraising and other similar revenue</t>
  </si>
  <si>
    <t>RE-96</t>
  </si>
  <si>
    <t>ចំណេញសុទ្ធពីការប្តូររូបិយបណ្ណបរទេស / Foreign exchange gain-net</t>
  </si>
  <si>
    <t>RE-97</t>
  </si>
  <si>
    <t>ប្រាក់ចំណូលផ្សេងទៀត / Other income</t>
  </si>
  <si>
    <t>លេខកូដ
 Code</t>
  </si>
  <si>
    <t>ឈ្មោះគណនី / Item name</t>
  </si>
  <si>
    <t>No</t>
  </si>
  <si>
    <t>Text/Formulas</t>
  </si>
  <si>
    <t>Proper</t>
  </si>
  <si>
    <t>Upper</t>
  </si>
  <si>
    <t>Lower</t>
  </si>
  <si>
    <t>Len</t>
  </si>
  <si>
    <t>Trim</t>
  </si>
  <si>
    <t>Before Trim</t>
  </si>
  <si>
    <t xml:space="preserve"> After Trim</t>
  </si>
  <si>
    <t>Left</t>
  </si>
  <si>
    <t>Rights</t>
  </si>
  <si>
    <t>Mid</t>
  </si>
  <si>
    <t>Substitute</t>
  </si>
  <si>
    <t>Replace</t>
  </si>
  <si>
    <t>ApSAK Angkor</t>
  </si>
  <si>
    <t xml:space="preserve"> ApSAK   Angkor  </t>
  </si>
  <si>
    <t xml:space="preserve"> 12345N6789</t>
  </si>
  <si>
    <t xml:space="preserve">12345N6789 </t>
  </si>
  <si>
    <t>IF</t>
  </si>
  <si>
    <t>Filter</t>
  </si>
  <si>
    <t>GroupBy</t>
  </si>
  <si>
    <t>Pivot Table</t>
  </si>
  <si>
    <t>UNIQUE</t>
  </si>
  <si>
    <t>Xlookup</t>
  </si>
  <si>
    <t>Formulas</t>
  </si>
  <si>
    <t>VSTACK</t>
  </si>
  <si>
    <t>Others (mostly work on text)</t>
  </si>
  <si>
    <t>Date</t>
  </si>
  <si>
    <t>Num</t>
  </si>
  <si>
    <t>Name</t>
  </si>
  <si>
    <t>Memo</t>
  </si>
  <si>
    <t>Class</t>
  </si>
  <si>
    <t>Debit</t>
  </si>
  <si>
    <t>Credit</t>
  </si>
  <si>
    <t>Amount</t>
  </si>
  <si>
    <t>12/13/2025</t>
  </si>
  <si>
    <t>Jv 2212001</t>
  </si>
  <si>
    <t>ACLEDA</t>
  </si>
  <si>
    <t>FORUMCIV-EU Cash transfer from bank to cash</t>
  </si>
  <si>
    <t>111.01- FC-EU</t>
  </si>
  <si>
    <t>C-Forumciv-EU</t>
  </si>
  <si>
    <t>101.01-FC-EU</t>
  </si>
  <si>
    <t xml:space="preserve"> </t>
  </si>
  <si>
    <t>Pv 2212001</t>
  </si>
  <si>
    <t>EU-  1.1.1 Technical:1.1.1.1-Project officer</t>
  </si>
  <si>
    <t>624-NSSF</t>
  </si>
  <si>
    <t>EU-  1.1.1 Technical:1.1.1.2-Project officer</t>
  </si>
  <si>
    <t>EU-1.1.2 Administrative/:1.1.2.2-Finance &amp; Admin Manager</t>
  </si>
  <si>
    <t>12/14/2025</t>
  </si>
  <si>
    <t>Pv 2212002</t>
  </si>
  <si>
    <t>270.3-Accrued Tax</t>
  </si>
  <si>
    <t>120-Account Payroll</t>
  </si>
  <si>
    <t>12/23/2025</t>
  </si>
  <si>
    <t>Jv 2212002</t>
  </si>
  <si>
    <t>Pv 2212003</t>
  </si>
  <si>
    <t>610- Salary</t>
  </si>
  <si>
    <t>EU-  1.1.1 Technical:1.1.1.3-Program Manager</t>
  </si>
  <si>
    <t>EU-1.1.2 Administrative/:1.1.2.3-Finance &amp; Admin Officer</t>
  </si>
  <si>
    <t>637-Bank charges</t>
  </si>
  <si>
    <t>EU-5.Other costs, services8:5.6-Financial services</t>
  </si>
  <si>
    <t>12/27/2025</t>
  </si>
  <si>
    <t>Pv 2212004</t>
  </si>
  <si>
    <t>201-Expense/Staff Advance</t>
  </si>
  <si>
    <t>12/30/2025</t>
  </si>
  <si>
    <t>Jv 2212003</t>
  </si>
  <si>
    <t>820-Training/Workshop</t>
  </si>
  <si>
    <t>EU-6-Other:6.1.2-Output 1.2:6.1.2.2-The implementation of t</t>
  </si>
  <si>
    <t>657.01-Staff trevel</t>
  </si>
  <si>
    <t>EU-2. Travel6:2.1-National Travel</t>
  </si>
  <si>
    <t>EU-2. Travel6:2.2-Accommodation</t>
  </si>
  <si>
    <t>633-Communication</t>
  </si>
  <si>
    <t>EU-4. Local office14:4.4-Other services (tel/fax, el</t>
  </si>
  <si>
    <t>Jv 2212004</t>
  </si>
  <si>
    <t>Pv 2212005</t>
  </si>
  <si>
    <t>620-Seniority</t>
  </si>
  <si>
    <t>Pv 2212006</t>
  </si>
  <si>
    <t>636-Consumable</t>
  </si>
  <si>
    <t>EU-4. Local office14:4.3-Consumables - office suppli</t>
  </si>
  <si>
    <t>Rv 2212001</t>
  </si>
  <si>
    <t>410- Interests Income</t>
  </si>
  <si>
    <t>Jv 2212005</t>
  </si>
  <si>
    <t>904.02-Audit</t>
  </si>
  <si>
    <t>EU-5.Other costs, services8:5.3-Expenditure verification</t>
  </si>
  <si>
    <t>270.4-Other Accrued</t>
  </si>
  <si>
    <t>1/6/2025</t>
  </si>
  <si>
    <t>Pv 2301001</t>
  </si>
  <si>
    <t>1/11/2025</t>
  </si>
  <si>
    <t>Rv 2301001</t>
  </si>
  <si>
    <t>401-Grant Income</t>
  </si>
  <si>
    <t>1/12/2025</t>
  </si>
  <si>
    <t>Pv 2301002</t>
  </si>
  <si>
    <t>1/13/2025</t>
  </si>
  <si>
    <t>Pv 2301003</t>
  </si>
  <si>
    <t>Jv 2301001</t>
  </si>
  <si>
    <t>EU-6-Other:6.2.1-Output 2.1:6.2.1.1-Conduct awareness raisi</t>
  </si>
  <si>
    <t>1/23/2025</t>
  </si>
  <si>
    <t>Pv 2301004</t>
  </si>
  <si>
    <t>Pv 2301005</t>
  </si>
  <si>
    <t>1/31/2025</t>
  </si>
  <si>
    <t>Jv 2301002</t>
  </si>
  <si>
    <t>Jv 2301003</t>
  </si>
  <si>
    <t>Pv 2301006</t>
  </si>
  <si>
    <t>EU-1.1.2 Administrative/:1.1.2.1- Executive Director</t>
  </si>
  <si>
    <t>Pv 2301007</t>
  </si>
  <si>
    <t>Rv 2301002</t>
  </si>
  <si>
    <t>2/10/2025</t>
  </si>
  <si>
    <t>Pv 2302001</t>
  </si>
  <si>
    <t>2/14/2025</t>
  </si>
  <si>
    <t>Pv 2302002</t>
  </si>
  <si>
    <t>2/21/2025</t>
  </si>
  <si>
    <t>Pv 2302003</t>
  </si>
  <si>
    <t>EU-6-Other:6.1.2-Output 1.2:6.1.2.3-Capture, design and doc</t>
  </si>
  <si>
    <t>2/23/2025</t>
  </si>
  <si>
    <t>Jv 2302001</t>
  </si>
  <si>
    <t>Pv 2302004</t>
  </si>
  <si>
    <t>Pv 2302005</t>
  </si>
  <si>
    <t>Pv 2302006</t>
  </si>
  <si>
    <t>2/24/2025</t>
  </si>
  <si>
    <t>Pv 2302007</t>
  </si>
  <si>
    <t>2/28/2025</t>
  </si>
  <si>
    <t>Rv 2302001</t>
  </si>
  <si>
    <t>3/3/2025</t>
  </si>
  <si>
    <t>Jv 2303001</t>
  </si>
  <si>
    <t>3/10/2025</t>
  </si>
  <si>
    <t>Pv 2303001</t>
  </si>
  <si>
    <t>Jv 2303002</t>
  </si>
  <si>
    <t>Pv 2303002</t>
  </si>
  <si>
    <t>3/13/2025</t>
  </si>
  <si>
    <t>Pv 2303003</t>
  </si>
  <si>
    <t>3/21/2025</t>
  </si>
  <si>
    <t>Jv 2303003</t>
  </si>
  <si>
    <t>Pv 2303004</t>
  </si>
  <si>
    <t>3/27/2025</t>
  </si>
  <si>
    <t>Jv 2303004</t>
  </si>
  <si>
    <t>Pv 2303005</t>
  </si>
  <si>
    <t>3/29/2025</t>
  </si>
  <si>
    <t>Jv 2303005</t>
  </si>
  <si>
    <t>3/30/2025</t>
  </si>
  <si>
    <t>Pv 2303006</t>
  </si>
  <si>
    <t>EU-3. Equipment &amp; supplies7:3.1-Purchase/rent of vehicles</t>
  </si>
  <si>
    <t>Jv 2303006</t>
  </si>
  <si>
    <t>Pv 2303007</t>
  </si>
  <si>
    <t>631- Office rent</t>
  </si>
  <si>
    <t>EU-4. Local office14:4.2-Office rent</t>
  </si>
  <si>
    <t>3/31/2025</t>
  </si>
  <si>
    <t>Rv 2303001</t>
  </si>
  <si>
    <t>EU:C-401.01-Grant Received-EU</t>
  </si>
  <si>
    <t>EU:C-411-Interests-EU</t>
  </si>
  <si>
    <t xml:space="preserve"> Project********r (Leader</t>
  </si>
  <si>
    <t xml:space="preserve"> Project********r Mrs. LY</t>
  </si>
  <si>
    <t xml:space="preserve"> Finance********min Manag</t>
  </si>
  <si>
    <t xml:space="preserve"> Staff N********ment</t>
  </si>
  <si>
    <t>********</t>
  </si>
  <si>
    <t xml:space="preserve"> Tax on ********alary &amp; o</t>
  </si>
  <si>
    <t xml:space="preserve"> Tax on ********alary pai</t>
  </si>
  <si>
    <t xml:space="preserve"> Tax on ********rent paid</t>
  </si>
  <si>
    <t xml:space="preserve"> Project********r Mrs. Ch</t>
  </si>
  <si>
    <t xml:space="preserve"> Program********r Mr. Pha</t>
  </si>
  <si>
    <t xml:space="preserve"> Finance********min Offic</t>
  </si>
  <si>
    <t xml:space="preserve"> Bank fe********</t>
  </si>
  <si>
    <t xml:space="preserve"> Deduct ********</t>
  </si>
  <si>
    <t xml:space="preserve"> Staff s********or Dec-22</t>
  </si>
  <si>
    <t xml:space="preserve"> Adv.to ********nda on Im</t>
  </si>
  <si>
    <t xml:space="preserve"> Impleme******** of the c</t>
  </si>
  <si>
    <t xml:space="preserve"> Travel ********field wor</t>
  </si>
  <si>
    <t xml:space="preserve"> Accommo********</t>
  </si>
  <si>
    <t xml:space="preserve"> Other s******** (Phone c</t>
  </si>
  <si>
    <t xml:space="preserve"> Mrs. Ch********fund on a</t>
  </si>
  <si>
    <t xml:space="preserve"> Ms. Che********tle adv.o</t>
  </si>
  <si>
    <t xml:space="preserve"> Staff s********y from Ju</t>
  </si>
  <si>
    <t xml:space="preserve"> Other s******** (Interne</t>
  </si>
  <si>
    <t xml:space="preserve"> Consuma********</t>
  </si>
  <si>
    <t xml:space="preserve"> Motor m********ance</t>
  </si>
  <si>
    <t xml:space="preserve"> Reim-to********ealadey o</t>
  </si>
  <si>
    <t xml:space="preserve"> Net ban********est</t>
  </si>
  <si>
    <t xml:space="preserve"> Accrual******** External</t>
  </si>
  <si>
    <t xml:space="preserve"> Adv.to ********nda on Co</t>
  </si>
  <si>
    <t xml:space="preserve"> Qr. 5 G********ceive fro</t>
  </si>
  <si>
    <t xml:space="preserve"> Banking********e's fee o</t>
  </si>
  <si>
    <t xml:space="preserve"> Refresh********r partici</t>
  </si>
  <si>
    <t xml:space="preserve"> Loudspe********</t>
  </si>
  <si>
    <t xml:space="preserve"> Materia********event &amp; p</t>
  </si>
  <si>
    <t xml:space="preserve"> Clearin********al on Ann</t>
  </si>
  <si>
    <t xml:space="preserve"> Executi********ctor</t>
  </si>
  <si>
    <t xml:space="preserve"> Staff s********or Jan-23</t>
  </si>
  <si>
    <t xml:space="preserve"> Other s******** (Utiliti</t>
  </si>
  <si>
    <t xml:space="preserve"> Payment********ff NSSF</t>
  </si>
  <si>
    <t xml:space="preserve"> Travel,********ield work</t>
  </si>
  <si>
    <t xml:space="preserve"> Reim-to********enda on C</t>
  </si>
  <si>
    <t xml:space="preserve"> Staff s********or Feb.-2</t>
  </si>
  <si>
    <t xml:space="preserve"> Other s******** (Send do</t>
  </si>
  <si>
    <t xml:space="preserve"> Per die********taffs tra</t>
  </si>
  <si>
    <t xml:space="preserve"> Reim-to********henda on </t>
  </si>
  <si>
    <t xml:space="preserve"> Cash tr********from bank</t>
  </si>
  <si>
    <t xml:space="preserve"> Accommo********for staff</t>
  </si>
  <si>
    <t xml:space="preserve"> Travel ********shment fo</t>
  </si>
  <si>
    <t xml:space="preserve"> Materia********</t>
  </si>
  <si>
    <t xml:space="preserve"> Adv.to ********nda on Ca</t>
  </si>
  <si>
    <t xml:space="preserve"> Staff s********or Mar-23</t>
  </si>
  <si>
    <t xml:space="preserve"> Consuma********efreshmen</t>
  </si>
  <si>
    <t xml:space="preserve"> Other s******** (Copy re</t>
  </si>
  <si>
    <t xml:space="preserve"> Office ********r 3month:</t>
  </si>
  <si>
    <t xml:space="preserve"> Net ban********ests in M</t>
  </si>
  <si>
    <t xml:space="preserve"> Cash tr********to VSA's </t>
  </si>
  <si>
    <t>Covert Data</t>
  </si>
  <si>
    <t>Based on Jounal Entry Data sheet</t>
  </si>
  <si>
    <t>Remove douplicate of Account</t>
  </si>
  <si>
    <t>Your Input</t>
  </si>
  <si>
    <t>Use Sumif formulas to sum data based on Class</t>
  </si>
  <si>
    <t>Use Pivot Table to naviate data</t>
  </si>
  <si>
    <t>You input</t>
  </si>
  <si>
    <t>Use Group By to consolidate data</t>
  </si>
  <si>
    <t>Pease usd SUMIFS to consolidate data and separate by NAME</t>
  </si>
  <si>
    <t>Based Setup Data</t>
  </si>
  <si>
    <t>G/L Detail</t>
  </si>
  <si>
    <t xml:space="preserve">Use XlookUp function </t>
  </si>
  <si>
    <t>Ref</t>
  </si>
  <si>
    <t>GL Account</t>
  </si>
  <si>
    <t>Use XlookUp function with Multiple column</t>
  </si>
  <si>
    <t>G/L Name</t>
  </si>
  <si>
    <t>Blank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</si>
</sst>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8"/>
      <name val="Aptos Narrow"/>
      <family val="2"/>
      <scheme val="minor"/>
    </font>
    <font>
      <sz val="11"/>
      <color rgb="FF6600FF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8"/>
      <color rgb="FF323232"/>
      <name val="Arial"/>
      <family val="2"/>
    </font>
    <font>
      <sz val="8"/>
      <color rgb="FF32323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5" borderId="3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4" borderId="2" xfId="0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2" fillId="6" borderId="0" xfId="0" applyFont="1" applyFill="1"/>
    <xf numFmtId="0" fontId="2" fillId="6" borderId="0" xfId="0" quotePrefix="1" applyFont="1" applyFill="1"/>
    <xf numFmtId="44" fontId="0" fillId="0" borderId="0" xfId="6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9" fillId="0" borderId="4" xfId="0" applyNumberFormat="1" applyFont="1" applyBorder="1" applyAlignment="1">
      <alignment horizontal="center"/>
    </xf>
    <xf numFmtId="49" fontId="9" fillId="3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9" fontId="10" fillId="0" borderId="0" xfId="0" applyNumberFormat="1" applyFont="1"/>
    <xf numFmtId="164" fontId="10" fillId="0" borderId="0" xfId="0" applyNumberFormat="1" applyFont="1"/>
    <xf numFmtId="165" fontId="10" fillId="0" borderId="0" xfId="0" applyNumberFormat="1" applyFont="1"/>
    <xf numFmtId="165" fontId="10" fillId="0" borderId="5" xfId="0" applyNumberFormat="1" applyFont="1" applyBorder="1"/>
    <xf numFmtId="0" fontId="9" fillId="0" borderId="0" xfId="0" applyFont="1"/>
    <xf numFmtId="165" fontId="10" fillId="0" borderId="6" xfId="0" applyNumberFormat="1" applyFont="1" applyBorder="1"/>
    <xf numFmtId="49" fontId="9" fillId="0" borderId="0" xfId="0" applyNumberFormat="1" applyFont="1"/>
    <xf numFmtId="164" fontId="9" fillId="0" borderId="0" xfId="0" applyNumberFormat="1" applyFont="1"/>
    <xf numFmtId="165" fontId="9" fillId="0" borderId="7" xfId="0" applyNumberFormat="1" applyFont="1" applyBorder="1"/>
    <xf numFmtId="0" fontId="2" fillId="2" borderId="0" xfId="0" applyFont="1" applyFill="1"/>
    <xf numFmtId="0" fontId="0" fillId="3" borderId="0" xfId="0" applyFill="1"/>
  </cellXfs>
  <cellStyles count="7">
    <cellStyle name="Comma 3" xfId="3" xr:uid="{31DF5037-EE23-4C44-B674-B89500A4B31A}"/>
    <cellStyle name="Currency" xfId="6" builtinId="4"/>
    <cellStyle name="Normal" xfId="0" builtinId="0"/>
    <cellStyle name="Normal 3 2" xfId="4" xr:uid="{C5963A33-E3A7-4E2E-9E96-C91806AF41BC}"/>
    <cellStyle name="Normal 3 2 2" xfId="2" xr:uid="{2E437DC7-44B9-4098-9491-FB15F00DEF2A}"/>
    <cellStyle name="Normal 6" xfId="5" xr:uid="{CA2BEC61-4559-4898-9C60-59DE817341B3}"/>
    <cellStyle name="Normal 69" xfId="1" xr:uid="{C00A44A6-1299-4202-B818-D39E3A9152B3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379186</xdr:colOff>
      <xdr:row>2</xdr:row>
      <xdr:rowOff>117929</xdr:rowOff>
    </xdr:from>
    <xdr:to>
      <xdr:col>6</xdr:col>
      <xdr:colOff>565150</xdr:colOff>
      <xdr:row>21</xdr:row>
      <xdr:rowOff>124279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3B162B-040A-4F6A-3216-7390E907D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5043" y="480786"/>
          <a:ext cx="1619250" cy="3453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253999</xdr:colOff>
      <xdr:row>25</xdr:row>
      <xdr:rowOff>94343</xdr:rowOff>
    </xdr:from>
    <xdr:to>
      <xdr:col>7</xdr:col>
      <xdr:colOff>615816</xdr:colOff>
      <xdr:row>44</xdr:row>
      <xdr:rowOff>11793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F4C0E5B-12D3-8FBF-0754-746AD2A11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9856" y="4630057"/>
          <a:ext cx="3228389" cy="3364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426357</xdr:colOff>
      <xdr:row>77</xdr:row>
      <xdr:rowOff>18143</xdr:rowOff>
    </xdr:from>
    <xdr:to>
      <xdr:col>24</xdr:col>
      <xdr:colOff>349249</xdr:colOff>
      <xdr:row>94</xdr:row>
      <xdr:rowOff>86893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498B73F-F0B4-CCA4-28D9-C6FEF54D0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2214" y="13988143"/>
          <a:ext cx="27155321" cy="3153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362858</xdr:colOff>
      <xdr:row>47</xdr:row>
      <xdr:rowOff>27213</xdr:rowOff>
    </xdr:from>
    <xdr:to>
      <xdr:col>9</xdr:col>
      <xdr:colOff>940708</xdr:colOff>
      <xdr:row>70</xdr:row>
      <xdr:rowOff>33563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1331C57-F586-F578-930A-C410BA4E9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8715" y="8554356"/>
          <a:ext cx="6310993" cy="4179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390072</xdr:colOff>
      <xdr:row>125</xdr:row>
      <xdr:rowOff>163286</xdr:rowOff>
    </xdr:from>
    <xdr:to>
      <xdr:col>7</xdr:col>
      <xdr:colOff>396421</xdr:colOff>
      <xdr:row>133</xdr:row>
      <xdr:rowOff>169636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B0B743F-072A-ED32-FBCA-F3070D477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5929" y="22841857"/>
          <a:ext cx="2872921" cy="1457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263072</xdr:colOff>
      <xdr:row>102</xdr:row>
      <xdr:rowOff>54429</xdr:rowOff>
    </xdr:from>
    <xdr:to>
      <xdr:col>7</xdr:col>
      <xdr:colOff>269421</xdr:colOff>
      <xdr:row>122</xdr:row>
      <xdr:rowOff>60778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B05FE08-534F-6DFF-2F45-D3E1267A6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929" y="18560143"/>
          <a:ext cx="2872921" cy="3634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417285</xdr:colOff>
      <xdr:row>137</xdr:row>
      <xdr:rowOff>63501</xdr:rowOff>
    </xdr:from>
    <xdr:to>
      <xdr:col>11</xdr:col>
      <xdr:colOff>995135</xdr:colOff>
      <xdr:row>145</xdr:row>
      <xdr:rowOff>69850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923FE10-F5BF-BAE7-E599-FFB7CEF9B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28" y="24919215"/>
          <a:ext cx="7744278" cy="1457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48D4F-C4BA-4F23-82B9-D71218133232}">
  <dimension ref="A1:AA206"/>
  <sheetViews>
    <sheetView zoomScaleNormal="100" workbookViewId="0">
      <selection activeCell="E2" sqref="E2"/>
    </sheetView>
  </sheetViews>
  <sheetFormatPr defaultRowHeight="14.4" outlineLevelCol="2" x14ac:dyDescent="0.3"/>
  <cols>
    <col min="2" max="2" width="9.21875" customWidth="1" outlineLevel="1"/>
    <col min="3" max="3" width="45.77734375" customWidth="1" outlineLevel="1"/>
    <col min="4" max="4" width="60.44140625" bestFit="1" customWidth="1" outlineLevel="1"/>
    <col min="5" max="5" width="12.5546875" customWidth="1" outlineLevel="1"/>
    <col min="6" max="6" width="45.77734375" customWidth="1" outlineLevel="1"/>
    <col min="7" max="8" width="5.5546875" customWidth="1" outlineLevel="1"/>
    <col min="9" max="9" width="12.21875" customWidth="1" outlineLevel="2"/>
    <col min="10" max="10" width="106.77734375" customWidth="1" outlineLevel="1"/>
    <col min="11" max="12" width="9.21875" customWidth="1" outlineLevel="1"/>
    <col min="13" max="13" width="84.5546875" hidden="1" customWidth="1" outlineLevel="2"/>
    <col min="14" max="14" width="63.21875" customWidth="1" outlineLevel="1" collapsed="1"/>
    <col min="15" max="20" width="9.21875" customWidth="1" outlineLevel="1"/>
    <col min="21" max="21" width="3.21875" customWidth="1" outlineLevel="1"/>
    <col min="22" max="24" width="9.21875" customWidth="1" outlineLevel="1"/>
  </cols>
  <sheetData>
    <row r="1" spans="1:27" x14ac:dyDescent="0.3">
      <c r="A1" t="s">
        <v>935</v>
      </c>
      <c r="B1" s="1" t="s">
        <v>32</v>
      </c>
      <c r="C1" t="s">
        <v>938</v>
      </c>
      <c r="D1" s="1" t="s">
        <v>933</v>
      </c>
      <c r="E1" t="s">
        <v>939</v>
      </c>
      <c r="H1" s="1" t="s">
        <v>454</v>
      </c>
      <c r="S1" t="s">
        <v>0</v>
      </c>
      <c r="T1" t="s">
        <v>33</v>
      </c>
      <c r="V1" t="s">
        <v>675</v>
      </c>
      <c r="W1" t="s">
        <v>25</v>
      </c>
      <c r="Z1" s="1" t="s">
        <v>743</v>
      </c>
    </row>
    <row r="2" spans="1:27" x14ac:dyDescent="0.3">
      <c r="H2" s="4" t="s">
        <v>44</v>
      </c>
      <c r="I2" s="4" t="s">
        <v>45</v>
      </c>
      <c r="S2">
        <v>202201</v>
      </c>
      <c r="T2" t="s">
        <v>34</v>
      </c>
      <c r="V2" t="s">
        <v>27</v>
      </c>
      <c r="W2" t="s">
        <v>26</v>
      </c>
    </row>
    <row r="3" spans="1:27" x14ac:dyDescent="0.3">
      <c r="A3" cm="1">
        <f t="array" ref="A3:A126">_xlfn.SEQUENCE(124)</f>
        <v>1</v>
      </c>
      <c r="B3" t="s">
        <v>551</v>
      </c>
      <c r="C3" t="s">
        <v>2</v>
      </c>
      <c r="D3" t="str">
        <f>"GL Account"&amp;B3&amp;C3</f>
        <v>GL Account45520Repairs and maintenance of computers</v>
      </c>
      <c r="H3" t="s">
        <v>46</v>
      </c>
      <c r="I3" t="s">
        <v>47</v>
      </c>
      <c r="J3" t="str">
        <f>H3&amp;"-"&amp;I3</f>
        <v>A0-I- ទ្រព្យសកម្ម (A0=A1+ A13)/   Assets (A0=A1+ A13)</v>
      </c>
      <c r="S3">
        <v>202202</v>
      </c>
      <c r="T3" t="s">
        <v>34</v>
      </c>
      <c r="V3" t="s">
        <v>28</v>
      </c>
      <c r="W3" t="s">
        <v>24</v>
      </c>
      <c r="Z3">
        <v>1</v>
      </c>
      <c r="AA3" t="s">
        <v>737</v>
      </c>
    </row>
    <row r="4" spans="1:27" x14ac:dyDescent="0.3">
      <c r="A4">
        <v>2</v>
      </c>
      <c r="B4" t="s">
        <v>552</v>
      </c>
      <c r="C4" t="s">
        <v>3</v>
      </c>
      <c r="D4" t="str">
        <f t="shared" ref="D4:D67" si="0">"GL Account"&amp;B4&amp;C4</f>
        <v>GL Account45020Electricity</v>
      </c>
      <c r="H4" s="4" t="s">
        <v>48</v>
      </c>
      <c r="I4" s="4" t="s">
        <v>49</v>
      </c>
      <c r="J4" t="str">
        <f t="shared" ref="J4:J67" si="1">H4&amp;"-"&amp;I4</f>
        <v>A1-ទ្រព្យសកម្មរយៈពេលវែង [A1=សរុប(A2:A12)]/Non-Current Assets / Fixed Assets [A1=Sum(A2:A12)]</v>
      </c>
      <c r="S4">
        <v>202203</v>
      </c>
      <c r="T4" t="s">
        <v>34</v>
      </c>
      <c r="V4" t="s">
        <v>676</v>
      </c>
      <c r="W4" t="s">
        <v>42</v>
      </c>
      <c r="Z4">
        <v>2</v>
      </c>
      <c r="AA4" t="s">
        <v>29</v>
      </c>
    </row>
    <row r="5" spans="1:27" x14ac:dyDescent="0.3">
      <c r="A5">
        <v>3</v>
      </c>
      <c r="B5" t="s">
        <v>553</v>
      </c>
      <c r="C5" t="s">
        <v>4</v>
      </c>
      <c r="D5" t="str">
        <f t="shared" si="0"/>
        <v>GL Account46150Printed matter</v>
      </c>
      <c r="H5" t="s">
        <v>50</v>
      </c>
      <c r="I5" t="s">
        <v>51</v>
      </c>
      <c r="J5" t="str">
        <f t="shared" si="1"/>
        <v>A2-ដីធ្លីរបស់សហគ្រាស/ Freehold land</v>
      </c>
      <c r="S5">
        <v>202204</v>
      </c>
      <c r="T5" t="s">
        <v>35</v>
      </c>
      <c r="V5" t="s">
        <v>677</v>
      </c>
      <c r="W5" t="s">
        <v>43</v>
      </c>
      <c r="Z5">
        <v>3</v>
      </c>
      <c r="AA5" t="s">
        <v>30</v>
      </c>
    </row>
    <row r="6" spans="1:27" x14ac:dyDescent="0.3">
      <c r="A6">
        <v>4</v>
      </c>
      <c r="B6" t="s">
        <v>554</v>
      </c>
      <c r="C6" t="s">
        <v>5</v>
      </c>
      <c r="D6" t="str">
        <f t="shared" si="0"/>
        <v>GL Account47622Health care (Regional offices)</v>
      </c>
      <c r="H6" t="s">
        <v>52</v>
      </c>
      <c r="I6" t="s">
        <v>53</v>
      </c>
      <c r="J6" t="str">
        <f t="shared" si="1"/>
        <v>A3-ការរៀបចំតុបតែងលំអដីធ្លីរបស់សហគ្រាស/Improvements and preparation of land</v>
      </c>
      <c r="S6">
        <v>202205</v>
      </c>
      <c r="T6" t="s">
        <v>35</v>
      </c>
      <c r="Z6">
        <v>4</v>
      </c>
      <c r="AA6" t="s">
        <v>738</v>
      </c>
    </row>
    <row r="7" spans="1:27" x14ac:dyDescent="0.3">
      <c r="A7">
        <v>5</v>
      </c>
      <c r="B7" t="s">
        <v>555</v>
      </c>
      <c r="C7" t="s">
        <v>6</v>
      </c>
      <c r="D7" t="str">
        <f t="shared" si="0"/>
        <v>GL Account47390Other employee benefits</v>
      </c>
      <c r="H7" t="s">
        <v>54</v>
      </c>
      <c r="I7" t="s">
        <v>55</v>
      </c>
      <c r="J7" t="str">
        <f t="shared" si="1"/>
        <v>A4-សំណង់អាគាររបស់សហគ្រាស/Freehold buildings</v>
      </c>
      <c r="S7">
        <v>202206</v>
      </c>
      <c r="T7" t="s">
        <v>35</v>
      </c>
      <c r="Z7">
        <v>5</v>
      </c>
      <c r="AA7" t="s">
        <v>739</v>
      </c>
    </row>
    <row r="8" spans="1:27" x14ac:dyDescent="0.3">
      <c r="A8">
        <v>6</v>
      </c>
      <c r="B8" t="s">
        <v>556</v>
      </c>
      <c r="C8" t="s">
        <v>530</v>
      </c>
      <c r="D8" t="str">
        <f t="shared" si="0"/>
        <v>GL Account47211Salary (employees outside HO)</v>
      </c>
      <c r="H8" t="s">
        <v>56</v>
      </c>
      <c r="I8" t="s">
        <v>57</v>
      </c>
      <c r="J8" t="str">
        <f t="shared" si="1"/>
        <v>A5-សំណង់អាគារលើដីធ្លីក្រោមភតិសន្យា/Freehold buildings on leasehold land</v>
      </c>
      <c r="S8">
        <v>202207</v>
      </c>
      <c r="T8" t="s">
        <v>36</v>
      </c>
      <c r="Z8">
        <v>6</v>
      </c>
      <c r="AA8" t="s">
        <v>740</v>
      </c>
    </row>
    <row r="9" spans="1:27" x14ac:dyDescent="0.3">
      <c r="A9">
        <v>7</v>
      </c>
      <c r="B9" t="s">
        <v>557</v>
      </c>
      <c r="C9" t="s">
        <v>7</v>
      </c>
      <c r="D9" t="str">
        <f t="shared" si="0"/>
        <v>GL Account47090Change in accrued holiday pay provision</v>
      </c>
      <c r="H9" t="s">
        <v>58</v>
      </c>
      <c r="I9" t="s">
        <v>59</v>
      </c>
      <c r="J9" t="str">
        <f t="shared" si="1"/>
        <v>A6-ទ្រព្យសកម្មរយៈពេលវែងកំពុងដំណើរការ/Non-current assets in progress</v>
      </c>
      <c r="S9">
        <v>202208</v>
      </c>
      <c r="T9" t="s">
        <v>36</v>
      </c>
      <c r="Z9">
        <v>7</v>
      </c>
      <c r="AA9" t="s">
        <v>741</v>
      </c>
    </row>
    <row r="10" spans="1:27" x14ac:dyDescent="0.3">
      <c r="A10">
        <v>8</v>
      </c>
      <c r="B10" t="s">
        <v>558</v>
      </c>
      <c r="C10" t="s">
        <v>8</v>
      </c>
      <c r="D10" t="str">
        <f t="shared" si="0"/>
        <v>GL Account47217Severance pay</v>
      </c>
      <c r="H10" t="s">
        <v>60</v>
      </c>
      <c r="I10" t="s">
        <v>61</v>
      </c>
      <c r="J10" t="str">
        <f t="shared" si="1"/>
        <v>A7-រោងចក្រ ( ក្រៅពីអាគារ) និងបរិក្ខារ/Plant and equipment</v>
      </c>
      <c r="S10">
        <v>202209</v>
      </c>
      <c r="T10" t="s">
        <v>36</v>
      </c>
      <c r="Z10">
        <v>8</v>
      </c>
      <c r="AA10" t="s">
        <v>742</v>
      </c>
    </row>
    <row r="11" spans="1:27" x14ac:dyDescent="0.3">
      <c r="A11">
        <v>9</v>
      </c>
      <c r="B11" t="s">
        <v>559</v>
      </c>
      <c r="C11" t="s">
        <v>9</v>
      </c>
      <c r="D11" t="str">
        <f t="shared" si="0"/>
        <v>GL Account46570Banking costs</v>
      </c>
      <c r="H11" t="s">
        <v>62</v>
      </c>
      <c r="I11" t="s">
        <v>63</v>
      </c>
      <c r="J11" t="str">
        <f t="shared" si="1"/>
        <v>A8-កេរ្តិ៍ឈ្មោះ/មូលនិធិពាណិជ្ជកម្ម/Goodwill</v>
      </c>
      <c r="S11">
        <v>202210</v>
      </c>
      <c r="T11" t="s">
        <v>37</v>
      </c>
      <c r="Z11">
        <v>9</v>
      </c>
      <c r="AA11" t="s">
        <v>744</v>
      </c>
    </row>
    <row r="12" spans="1:27" x14ac:dyDescent="0.3">
      <c r="A12">
        <v>10</v>
      </c>
      <c r="B12" t="s">
        <v>560</v>
      </c>
      <c r="C12" t="s">
        <v>531</v>
      </c>
      <c r="D12" t="str">
        <f t="shared" si="0"/>
        <v>GL Account47586Personnel insurance (employees outside HO)</v>
      </c>
      <c r="H12" t="s">
        <v>64</v>
      </c>
      <c r="I12" t="s">
        <v>65</v>
      </c>
      <c r="J12" t="str">
        <f t="shared" si="1"/>
        <v>A9-ចំណាយបង្កើតសហគ្រាសដំបូង/Preliminary business formation expenses</v>
      </c>
      <c r="S12">
        <v>202211</v>
      </c>
      <c r="T12" t="s">
        <v>37</v>
      </c>
      <c r="Z12">
        <v>10</v>
      </c>
      <c r="AA12" t="s">
        <v>745</v>
      </c>
    </row>
    <row r="13" spans="1:27" x14ac:dyDescent="0.3">
      <c r="A13">
        <v>11</v>
      </c>
      <c r="B13" t="s">
        <v>561</v>
      </c>
      <c r="C13" t="s">
        <v>10</v>
      </c>
      <c r="D13" t="str">
        <f t="shared" si="0"/>
        <v>GL Account46990Other external expenses</v>
      </c>
      <c r="H13" t="s">
        <v>66</v>
      </c>
      <c r="I13" t="s">
        <v>67</v>
      </c>
      <c r="J13" t="str">
        <f t="shared" si="1"/>
        <v xml:space="preserve">A10-ទ្រព្យសកម្មក្រោមភតិសន្យា និងបុព្វលាភនៃការប្រើប្រាស់/Leasehold assets and lease premiums </v>
      </c>
      <c r="S13">
        <v>202212</v>
      </c>
      <c r="T13" t="s">
        <v>37</v>
      </c>
    </row>
    <row r="14" spans="1:27" x14ac:dyDescent="0.3">
      <c r="A14">
        <v>12</v>
      </c>
      <c r="B14" t="s">
        <v>562</v>
      </c>
      <c r="C14" t="s">
        <v>11</v>
      </c>
      <c r="D14" t="str">
        <f t="shared" si="0"/>
        <v>GL Account49561Internal expenses, employee costs</v>
      </c>
      <c r="H14" t="s">
        <v>68</v>
      </c>
      <c r="I14" t="s">
        <v>69</v>
      </c>
      <c r="J14" t="str">
        <f t="shared" si="1"/>
        <v>A11-វិនិយោគក្នុងសហគ្រាសដទៃ/Investment in other enterprises</v>
      </c>
    </row>
    <row r="15" spans="1:27" x14ac:dyDescent="0.3">
      <c r="A15">
        <v>13</v>
      </c>
      <c r="B15" t="s">
        <v>563</v>
      </c>
      <c r="C15" t="s">
        <v>12</v>
      </c>
      <c r="D15" t="str">
        <f t="shared" si="0"/>
        <v>GL Account49510Internal expenses, support TA/FC</v>
      </c>
      <c r="H15" t="s">
        <v>70</v>
      </c>
      <c r="I15" t="s">
        <v>71</v>
      </c>
      <c r="J15" t="str">
        <f t="shared" si="1"/>
        <v>A12-ទ្រព្យសកម្មរយៈពេលវែងផ្សេងៗ/Other non-current assets</v>
      </c>
    </row>
    <row r="16" spans="1:27" x14ac:dyDescent="0.3">
      <c r="A16">
        <v>14</v>
      </c>
      <c r="B16" t="s">
        <v>564</v>
      </c>
      <c r="C16" t="s">
        <v>13</v>
      </c>
      <c r="D16" t="str">
        <f t="shared" si="0"/>
        <v>GL Account45010Rent</v>
      </c>
      <c r="H16" s="4" t="s">
        <v>72</v>
      </c>
      <c r="I16" s="4" t="s">
        <v>73</v>
      </c>
      <c r="J16" t="str">
        <f t="shared" si="1"/>
        <v>A13-ទ្រព្យសកម្មរយៈពេលខ្លី [A13=សរុប(A14:A27)]/ Current Assets [A13=Sum(A14:A27)]</v>
      </c>
    </row>
    <row r="17" spans="1:14" x14ac:dyDescent="0.3">
      <c r="A17">
        <v>15</v>
      </c>
      <c r="B17" t="s">
        <v>565</v>
      </c>
      <c r="C17" t="s">
        <v>14</v>
      </c>
      <c r="D17" t="str">
        <f t="shared" si="0"/>
        <v>GL Account46212Mobile telephone</v>
      </c>
      <c r="H17" t="s">
        <v>74</v>
      </c>
      <c r="I17" t="s">
        <v>75</v>
      </c>
      <c r="J17" t="str">
        <f t="shared" si="1"/>
        <v>A14-ស្តុកវត្ថុធាតុដើម និងសំភារៈផ្គត់ផ្គង់/ Stock of raw materials and supplies</v>
      </c>
    </row>
    <row r="18" spans="1:14" x14ac:dyDescent="0.3">
      <c r="A18">
        <v>16</v>
      </c>
      <c r="B18" t="s">
        <v>566</v>
      </c>
      <c r="C18" t="s">
        <v>15</v>
      </c>
      <c r="D18" t="str">
        <f t="shared" si="0"/>
        <v>GL Account45460Consumable materials</v>
      </c>
      <c r="H18" t="s">
        <v>76</v>
      </c>
      <c r="I18" t="s">
        <v>77</v>
      </c>
      <c r="J18" t="str">
        <f t="shared" si="1"/>
        <v>A15-ស្តុកទំនិញ/ Stocks of goods</v>
      </c>
    </row>
    <row r="19" spans="1:14" x14ac:dyDescent="0.3">
      <c r="A19">
        <v>17</v>
      </c>
      <c r="B19" t="s">
        <v>567</v>
      </c>
      <c r="C19" t="s">
        <v>16</v>
      </c>
      <c r="D19" t="str">
        <f t="shared" si="0"/>
        <v>GL Account46310Corporate insurance</v>
      </c>
      <c r="H19" t="s">
        <v>78</v>
      </c>
      <c r="I19" t="s">
        <v>79</v>
      </c>
      <c r="J19" t="str">
        <f t="shared" si="1"/>
        <v>A16-ស្តុកផលិតផលសម្រេច/ Stocks of finished products</v>
      </c>
    </row>
    <row r="20" spans="1:14" x14ac:dyDescent="0.3">
      <c r="A20">
        <v>18</v>
      </c>
      <c r="B20" t="s">
        <v>568</v>
      </c>
      <c r="C20" t="s">
        <v>17</v>
      </c>
      <c r="D20" t="str">
        <f t="shared" si="0"/>
        <v>GL Account44323Sub granting</v>
      </c>
      <c r="H20" t="s">
        <v>80</v>
      </c>
      <c r="I20" t="s">
        <v>81</v>
      </c>
      <c r="J20" t="str">
        <f t="shared" si="1"/>
        <v>A17-ផលិតផលកំពុងផលិត/ Products in progress</v>
      </c>
    </row>
    <row r="21" spans="1:14" ht="15" thickBot="1" x14ac:dyDescent="0.35">
      <c r="A21">
        <v>19</v>
      </c>
      <c r="B21" t="s">
        <v>569</v>
      </c>
      <c r="C21" t="s">
        <v>532</v>
      </c>
      <c r="D21" t="str">
        <f t="shared" si="0"/>
        <v>GL Account47326Subsistence allowances (employees outside HO)</v>
      </c>
      <c r="H21" t="s">
        <v>82</v>
      </c>
      <c r="I21" t="s">
        <v>83</v>
      </c>
      <c r="J21" t="str">
        <f t="shared" si="1"/>
        <v>A18-គណនីត្រូវទទួល / អតិថិជន/ Accounts receivable / trade debtors</v>
      </c>
    </row>
    <row r="22" spans="1:14" ht="28.8" x14ac:dyDescent="0.3">
      <c r="A22">
        <v>20</v>
      </c>
      <c r="B22" t="s">
        <v>570</v>
      </c>
      <c r="C22" t="s">
        <v>38</v>
      </c>
      <c r="D22" t="str">
        <f t="shared" si="0"/>
        <v xml:space="preserve">GL Account45813Travel expenses, not in </v>
      </c>
      <c r="H22" t="s">
        <v>84</v>
      </c>
      <c r="I22" t="s">
        <v>85</v>
      </c>
      <c r="J22" t="str">
        <f t="shared" si="1"/>
        <v>A19-គណនីត្រូវទទួលផ្សេងៗ / Other accounts receivable</v>
      </c>
      <c r="L22" s="10" t="s">
        <v>717</v>
      </c>
      <c r="M22" s="10" t="s">
        <v>718</v>
      </c>
    </row>
    <row r="23" spans="1:14" x14ac:dyDescent="0.3">
      <c r="A23">
        <v>21</v>
      </c>
      <c r="B23" t="s">
        <v>571</v>
      </c>
      <c r="C23" t="s">
        <v>18</v>
      </c>
      <c r="D23" t="str">
        <f t="shared" si="0"/>
        <v>GL Account47639Meeting expenses and similar</v>
      </c>
      <c r="H23" t="s">
        <v>86</v>
      </c>
      <c r="I23" t="s">
        <v>87</v>
      </c>
      <c r="J23" t="str">
        <f t="shared" si="1"/>
        <v>A20-ចំណាយបានកត់ត្រាមុន/ Prepaid expenses</v>
      </c>
      <c r="L23" s="6" t="s">
        <v>705</v>
      </c>
      <c r="M23" s="7" t="s">
        <v>706</v>
      </c>
      <c r="N23" t="str">
        <f>L23&amp;"-"&amp;M23</f>
        <v>RE-2-ប្រាក់ចំណូលហិរញ្ញវត្ថុ / Finance Income</v>
      </c>
    </row>
    <row r="24" spans="1:14" x14ac:dyDescent="0.3">
      <c r="A24">
        <v>22</v>
      </c>
      <c r="B24" t="s">
        <v>572</v>
      </c>
      <c r="C24" t="s">
        <v>39</v>
      </c>
      <c r="D24" t="str">
        <f t="shared" si="0"/>
        <v xml:space="preserve">GL Account45832Board and lodging, not in </v>
      </c>
      <c r="H24" t="s">
        <v>88</v>
      </c>
      <c r="I24" t="s">
        <v>89</v>
      </c>
      <c r="J24" t="str">
        <f t="shared" si="1"/>
        <v>A21-សាច់ប្រាក់នៅក្នុងបេឡា / Cash on hand</v>
      </c>
      <c r="L24" s="6" t="s">
        <v>707</v>
      </c>
      <c r="M24" s="7" t="s">
        <v>708</v>
      </c>
      <c r="N24" t="str">
        <f t="shared" ref="N24:N62" si="2">L24&amp;"-"&amp;M24</f>
        <v>RE-3-ប្រាក់ចំណូលពីភាគលាភ / Dividend income</v>
      </c>
    </row>
    <row r="25" spans="1:14" x14ac:dyDescent="0.3">
      <c r="A25">
        <v>23</v>
      </c>
      <c r="B25" t="s">
        <v>573</v>
      </c>
      <c r="C25" t="s">
        <v>38</v>
      </c>
      <c r="D25" t="str">
        <f t="shared" si="0"/>
        <v xml:space="preserve">GL Account46523Travel expenses, not in </v>
      </c>
      <c r="H25" t="s">
        <v>90</v>
      </c>
      <c r="I25" t="s">
        <v>91</v>
      </c>
      <c r="J25" t="str">
        <f t="shared" si="1"/>
        <v>A22-សាច់ប្រាក់នៅធនាគារ/ Cash in banks</v>
      </c>
      <c r="L25" s="6" t="s">
        <v>709</v>
      </c>
      <c r="M25" s="7" t="s">
        <v>710</v>
      </c>
      <c r="N25" t="str">
        <f t="shared" si="2"/>
        <v>RE-4-ប្រាក់ចំណូលពីសួយសារ / Royalties income</v>
      </c>
    </row>
    <row r="26" spans="1:14" ht="28.8" x14ac:dyDescent="0.3">
      <c r="A26">
        <v>24</v>
      </c>
      <c r="B26" t="s">
        <v>574</v>
      </c>
      <c r="C26" t="s">
        <v>19</v>
      </c>
      <c r="D26" t="str">
        <f t="shared" si="0"/>
        <v>GL Account45890Other travel expenses</v>
      </c>
      <c r="H26" t="s">
        <v>92</v>
      </c>
      <c r="I26" t="s">
        <v>93</v>
      </c>
      <c r="J26" t="str">
        <f t="shared" si="1"/>
        <v>A23-ឥណទានប្រាក់រំដោះពន្ធលើប្រាក់ចំណូល/Credit on Prepayment on income tax</v>
      </c>
      <c r="L26" s="6" t="s">
        <v>711</v>
      </c>
      <c r="M26" s="11" t="s">
        <v>712</v>
      </c>
      <c r="N26" t="str">
        <f t="shared" si="2"/>
        <v>RE-5-ការបរិច្ចាគ, ការរៃអង្គាសប្រាក់ និងចំណូលប្រហាក់ប្រហែលផ្សេងទៀត / Donations, fundraising and other similar revenue</v>
      </c>
    </row>
    <row r="27" spans="1:14" x14ac:dyDescent="0.3">
      <c r="A27">
        <v>25</v>
      </c>
      <c r="B27" t="s">
        <v>575</v>
      </c>
      <c r="C27" t="s">
        <v>455</v>
      </c>
      <c r="D27" t="str">
        <f t="shared" si="0"/>
        <v>GL Account44321Contribution local NGO:s (spec items +agreement)</v>
      </c>
      <c r="H27" t="s">
        <v>94</v>
      </c>
      <c r="I27" t="s">
        <v>95</v>
      </c>
      <c r="J27" t="str">
        <f t="shared" si="1"/>
        <v>A24-ឥណទានអាករលើតម្លៃបន្ថែម/ Value added tax credit</v>
      </c>
      <c r="L27" s="6" t="s">
        <v>713</v>
      </c>
      <c r="M27" s="7" t="s">
        <v>714</v>
      </c>
      <c r="N27" t="str">
        <f t="shared" si="2"/>
        <v>RE-96-ចំណេញសុទ្ធពីការប្តូររូបិយបណ្ណបរទេស / Foreign exchange gain-net</v>
      </c>
    </row>
    <row r="28" spans="1:14" x14ac:dyDescent="0.3">
      <c r="A28">
        <v>26</v>
      </c>
      <c r="B28" t="s">
        <v>576</v>
      </c>
      <c r="C28" t="s">
        <v>456</v>
      </c>
      <c r="D28" t="str">
        <f t="shared" si="0"/>
        <v>GL Account44322Contribution local NGO:s (spec items-no agreement)</v>
      </c>
      <c r="H28" t="s">
        <v>96</v>
      </c>
      <c r="I28" t="s">
        <v>97</v>
      </c>
      <c r="J28" t="str">
        <f t="shared" si="1"/>
        <v>A25-ឥណទានពន្ធ-អាករដទៃទៀត/ Other taxes credit</v>
      </c>
      <c r="L28" s="6" t="s">
        <v>715</v>
      </c>
      <c r="M28" s="7" t="s">
        <v>716</v>
      </c>
      <c r="N28" t="str">
        <f t="shared" si="2"/>
        <v>RE-97-ប្រាក់ចំណូលផ្សេងទៀត / Other income</v>
      </c>
    </row>
    <row r="29" spans="1:14" x14ac:dyDescent="0.3">
      <c r="A29">
        <v>27</v>
      </c>
      <c r="B29" t="s">
        <v>577</v>
      </c>
      <c r="C29" t="s">
        <v>457</v>
      </c>
      <c r="D29" t="str">
        <f t="shared" si="0"/>
        <v>GL Account44329Other contributions</v>
      </c>
      <c r="H29" t="s">
        <v>98</v>
      </c>
      <c r="I29" t="s">
        <v>99</v>
      </c>
      <c r="J29" t="str">
        <f t="shared" si="1"/>
        <v>A26-ទ្រព្យសកម្មរយៈពេលខ្លីផ្សេងៗ/ Other current assets</v>
      </c>
      <c r="L29" s="6" t="s">
        <v>678</v>
      </c>
      <c r="M29" s="7" t="s">
        <v>679</v>
      </c>
      <c r="N29" t="str">
        <f t="shared" si="2"/>
        <v>XN-1-ការទិញ និងចំណាយពាក់ព័ន្ធ / Purchases and related costs</v>
      </c>
    </row>
    <row r="30" spans="1:14" x14ac:dyDescent="0.3">
      <c r="A30">
        <v>28</v>
      </c>
      <c r="B30" t="s">
        <v>578</v>
      </c>
      <c r="C30" t="s">
        <v>458</v>
      </c>
      <c r="D30" t="str">
        <f t="shared" si="0"/>
        <v>GL Account44330Contribution networks/Swedish organisations</v>
      </c>
      <c r="H30" t="s">
        <v>100</v>
      </c>
      <c r="I30" t="s">
        <v>101</v>
      </c>
      <c r="J30" t="str">
        <f t="shared" si="1"/>
        <v>A27-លម្អៀងពីការប្តូរប្រាក់នៃទ្រព្យសកម្ម/ Gain/(loss) on currency translation of assets</v>
      </c>
      <c r="L30" s="6" t="s">
        <v>680</v>
      </c>
      <c r="M30" s="7" t="s">
        <v>681</v>
      </c>
      <c r="N30" t="str">
        <f t="shared" si="2"/>
        <v>XN-2-ការប្រែប្រួល WIP និងសន្និធិផលិតផលសម្រេច / Changes of WIP and Finished Goods Inventories</v>
      </c>
    </row>
    <row r="31" spans="1:14" x14ac:dyDescent="0.3">
      <c r="A31">
        <v>29</v>
      </c>
      <c r="B31" t="s">
        <v>579</v>
      </c>
      <c r="C31" t="s">
        <v>459</v>
      </c>
      <c r="D31" t="str">
        <f t="shared" si="0"/>
        <v>GL Account44340Contribution International organisations</v>
      </c>
      <c r="H31" s="4" t="s">
        <v>102</v>
      </c>
      <c r="I31" s="4" t="s">
        <v>103</v>
      </c>
      <c r="J31" t="str">
        <f t="shared" si="1"/>
        <v>A28-II- មូលនិធិ/ទុនម្ចាស់ទ្រព្យ និងបំណុល [A28=សរុប(A29+A37+A42)]/      Equity and Liabilities [A28=sum(A29+A37+A42)]</v>
      </c>
      <c r="L31" s="6" t="s">
        <v>682</v>
      </c>
      <c r="M31" s="7" t="s">
        <v>683</v>
      </c>
      <c r="N31" t="str">
        <f t="shared" si="2"/>
        <v>XN-3-វត្ថុធាតុដើម និងទំនិញដែលបានប្រើប្រាស់ / Raw material and consumables used</v>
      </c>
    </row>
    <row r="32" spans="1:14" x14ac:dyDescent="0.3">
      <c r="A32">
        <v>30</v>
      </c>
      <c r="B32" t="s">
        <v>580</v>
      </c>
      <c r="C32" t="s">
        <v>460</v>
      </c>
      <c r="D32" t="str">
        <f t="shared" si="0"/>
        <v>GL Account45040Water and sewerage</v>
      </c>
      <c r="H32" s="4" t="s">
        <v>104</v>
      </c>
      <c r="I32" s="4" t="s">
        <v>105</v>
      </c>
      <c r="J32" t="str">
        <f t="shared" si="1"/>
        <v>A29-មូលនិធិ/ទុនម្ចាស់ទ្រព្យ  [A29=សរុប(A30:A36)]/ Equity [A29=sum(A30:A36)]</v>
      </c>
      <c r="L32" s="6" t="s">
        <v>684</v>
      </c>
      <c r="M32" s="7" t="s">
        <v>685</v>
      </c>
      <c r="N32" t="str">
        <f t="shared" si="2"/>
        <v>XN-4-ប្រាក់ខែ និងអត្ថប្រយោជន៍និយោជិត / Salaries and employee benefits</v>
      </c>
    </row>
    <row r="33" spans="1:14" x14ac:dyDescent="0.3">
      <c r="A33">
        <v>31</v>
      </c>
      <c r="B33" t="s">
        <v>581</v>
      </c>
      <c r="C33" t="s">
        <v>461</v>
      </c>
      <c r="D33" t="str">
        <f t="shared" si="0"/>
        <v>GL Account45050Fittings belonging to premises</v>
      </c>
      <c r="H33" t="s">
        <v>106</v>
      </c>
      <c r="I33" t="s">
        <v>107</v>
      </c>
      <c r="J33" t="str">
        <f t="shared" si="1"/>
        <v>A30-    មូលធន/មូលធនភាគហ៊ុន/ មូលនិធិសាខាក្រុមហ៊ុនបរទេស ឬការិយាល័យតំណាង/       Capital / Share capital / fund of foreign Branch or Representative Office</v>
      </c>
      <c r="L33" s="6" t="s">
        <v>686</v>
      </c>
      <c r="M33" s="7" t="s">
        <v>687</v>
      </c>
      <c r="N33" t="str">
        <f t="shared" si="2"/>
        <v>XN-5-ចំណាយរំលស់ / Depreciation and amortisation expense</v>
      </c>
    </row>
    <row r="34" spans="1:14" x14ac:dyDescent="0.3">
      <c r="A34">
        <v>32</v>
      </c>
      <c r="B34" t="s">
        <v>582</v>
      </c>
      <c r="C34" t="s">
        <v>23</v>
      </c>
      <c r="D34" t="str">
        <f t="shared" si="0"/>
        <v>GL Account45060Cleaning and refuse collection</v>
      </c>
      <c r="H34" t="s">
        <v>108</v>
      </c>
      <c r="I34" t="s">
        <v>109</v>
      </c>
      <c r="J34" t="str">
        <f t="shared" si="1"/>
        <v>A31-    តម្លៃលើសនៃការលក់ប័ណ្ណភាគហ៊ុន/       Share premium</v>
      </c>
      <c r="L34" s="6" t="s">
        <v>688</v>
      </c>
      <c r="M34" s="7" t="s">
        <v>689</v>
      </c>
      <c r="N34" t="str">
        <f t="shared" si="2"/>
        <v>XN-6-ការធ្លាក់ចុះតម្លៃនៃទ្រព្យសកម្ម / Impairment of assets</v>
      </c>
    </row>
    <row r="35" spans="1:14" x14ac:dyDescent="0.3">
      <c r="A35">
        <v>33</v>
      </c>
      <c r="B35" t="s">
        <v>583</v>
      </c>
      <c r="C35" t="s">
        <v>462</v>
      </c>
      <c r="D35" t="str">
        <f t="shared" si="0"/>
        <v>GL Account45070Repairs and maintenance of rented premises</v>
      </c>
      <c r="H35" t="s">
        <v>110</v>
      </c>
      <c r="I35" t="s">
        <v>111</v>
      </c>
      <c r="J35" t="str">
        <f t="shared" si="1"/>
        <v>A32-    មូលធនបម្រុងតាមច្បាប់/       Legal reserve capital</v>
      </c>
      <c r="L35" s="6" t="s">
        <v>690</v>
      </c>
      <c r="M35" s="7" t="s">
        <v>691</v>
      </c>
      <c r="N35" t="str">
        <f t="shared" si="2"/>
        <v>XN-7-ចំណាយហិរញ្ញវត្ថុ / Finance cost</v>
      </c>
    </row>
    <row r="36" spans="1:14" x14ac:dyDescent="0.3">
      <c r="A36">
        <v>34</v>
      </c>
      <c r="B36" t="s">
        <v>584</v>
      </c>
      <c r="C36" t="s">
        <v>463</v>
      </c>
      <c r="D36" t="str">
        <f t="shared" si="0"/>
        <v>GL Account45090Other costs of rented premises</v>
      </c>
      <c r="H36" t="s">
        <v>112</v>
      </c>
      <c r="I36" t="s">
        <v>113</v>
      </c>
      <c r="J36" t="str">
        <f t="shared" si="1"/>
        <v>A33-    លម្អៀងលើសនៃការវាយតម្លៃឡើងវិញនូវទ្រព្យសកម្ម/       Gain on revaluation of assets</v>
      </c>
      <c r="L36" s="6" t="s">
        <v>692</v>
      </c>
      <c r="M36" s="7" t="s">
        <v>693</v>
      </c>
      <c r="N36" t="str">
        <f t="shared" si="2"/>
        <v>XN-8-ចំណាយទឹកភ្លើង / Utilities expense</v>
      </c>
    </row>
    <row r="37" spans="1:14" x14ac:dyDescent="0.3">
      <c r="A37">
        <v>35</v>
      </c>
      <c r="B37" t="s">
        <v>585</v>
      </c>
      <c r="C37" t="s">
        <v>464</v>
      </c>
      <c r="D37" t="str">
        <f t="shared" si="0"/>
        <v>GL Account45220Hire and service of equipment</v>
      </c>
      <c r="H37" t="s">
        <v>114</v>
      </c>
      <c r="I37" t="s">
        <v>115</v>
      </c>
      <c r="J37" t="str">
        <f t="shared" si="1"/>
        <v>A34-    មូលធនបំរុងផ្សេងៗ/       Other reserve capital</v>
      </c>
      <c r="L37" s="6" t="s">
        <v>694</v>
      </c>
      <c r="M37" s="7" t="s">
        <v>695</v>
      </c>
      <c r="N37" t="str">
        <f t="shared" si="2"/>
        <v>XN-9-ចំណាយលើការថែទាំនិងជួសជុល / Repair and maintenance expense</v>
      </c>
    </row>
    <row r="38" spans="1:14" x14ac:dyDescent="0.3">
      <c r="A38">
        <v>36</v>
      </c>
      <c r="B38" t="s">
        <v>586</v>
      </c>
      <c r="C38" t="s">
        <v>465</v>
      </c>
      <c r="D38" t="str">
        <f t="shared" si="0"/>
        <v>GL Account45410Consumable equipment</v>
      </c>
      <c r="H38" t="s">
        <v>116</v>
      </c>
      <c r="I38" t="s">
        <v>117</v>
      </c>
      <c r="J38" t="str">
        <f t="shared" si="1"/>
        <v>A35-   លទ្ធផលចំណេញ / ( ខាត) យោងពីមុន (+ ឬ  -)/       Profit / (loss) brought forward (+ or - )</v>
      </c>
      <c r="L38" s="6" t="s">
        <v>696</v>
      </c>
      <c r="M38" s="7" t="s">
        <v>697</v>
      </c>
      <c r="N38" t="str">
        <f t="shared" si="2"/>
        <v>XN-10-អំណោយ និងការបរិច្ឋាគ/ Grant and Donation</v>
      </c>
    </row>
    <row r="39" spans="1:14" x14ac:dyDescent="0.3">
      <c r="A39">
        <v>37</v>
      </c>
      <c r="B39" t="s">
        <v>587</v>
      </c>
      <c r="C39" t="s">
        <v>466</v>
      </c>
      <c r="D39" t="str">
        <f t="shared" si="0"/>
        <v>GL Account45415Equipment not FS assets</v>
      </c>
      <c r="H39" t="s">
        <v>118</v>
      </c>
      <c r="I39" t="s">
        <v>119</v>
      </c>
      <c r="J39" t="str">
        <f t="shared" si="1"/>
        <v>A36-   លទ្ធផលចំណេញ/( ខាត) នៃការិយបរិច្ឆេទនេះ( + ឬ - )/       Profit / (loss) for the period ( + or - )</v>
      </c>
      <c r="L39" s="6" t="s">
        <v>698</v>
      </c>
      <c r="M39" s="7" t="s">
        <v>699</v>
      </c>
      <c r="N39" t="str">
        <f t="shared" si="2"/>
        <v>XN-96-ខាតសុទ្ធពីការប្តូររូបិយបណ្ណបរទេស / Foreign Exchange loss-net</v>
      </c>
    </row>
    <row r="40" spans="1:14" x14ac:dyDescent="0.3">
      <c r="A40">
        <v>38</v>
      </c>
      <c r="B40" t="s">
        <v>588</v>
      </c>
      <c r="C40" t="s">
        <v>467</v>
      </c>
      <c r="D40" t="str">
        <f t="shared" si="0"/>
        <v>GL Account45420 IT licence fees and Software</v>
      </c>
      <c r="H40" s="4" t="s">
        <v>120</v>
      </c>
      <c r="I40" s="4" t="s">
        <v>121</v>
      </c>
      <c r="J40" t="str">
        <f t="shared" si="1"/>
        <v>A37-     បំណុលរយៈពេលវែង [A37=សរុប(A38:A41)]/       Non-current Liabilities [A37=sum(A38:A41)]</v>
      </c>
      <c r="L40" s="6" t="s">
        <v>700</v>
      </c>
      <c r="M40" s="7" t="s">
        <v>701</v>
      </c>
      <c r="N40" t="str">
        <f t="shared" si="2"/>
        <v>XN-97-ចំណាយកិច្ចប្រតិបត្តិការផ្សេងទៀត / Other operating expenses</v>
      </c>
    </row>
    <row r="41" spans="1:14" x14ac:dyDescent="0.3">
      <c r="A41">
        <v>39</v>
      </c>
      <c r="B41" t="s">
        <v>589</v>
      </c>
      <c r="C41" t="s">
        <v>468</v>
      </c>
      <c r="D41" t="str">
        <f t="shared" si="0"/>
        <v>GL Account45430IT maintenance and support contracts</v>
      </c>
      <c r="H41" t="s">
        <v>122</v>
      </c>
      <c r="I41" t="s">
        <v>123</v>
      </c>
      <c r="J41" t="str">
        <f t="shared" si="1"/>
        <v>A38-    បំណុលភាគីជាប់ទាក់ទិន/       Loan from related parties</v>
      </c>
      <c r="L41" s="12"/>
      <c r="M41" s="13" t="s">
        <v>702</v>
      </c>
      <c r="N41" t="str">
        <f t="shared" si="2"/>
        <v>-ចំណាយសរុបមុនបង់ពន្ធ / Total expenses before tax</v>
      </c>
    </row>
    <row r="42" spans="1:14" x14ac:dyDescent="0.3">
      <c r="A42">
        <v>40</v>
      </c>
      <c r="B42" t="s">
        <v>590</v>
      </c>
      <c r="C42" t="s">
        <v>21</v>
      </c>
      <c r="D42" t="str">
        <f t="shared" si="0"/>
        <v>GL Account45510Repairs and maintenance of equipment</v>
      </c>
      <c r="H42" t="s">
        <v>124</v>
      </c>
      <c r="I42" t="s">
        <v>125</v>
      </c>
      <c r="J42" t="str">
        <f t="shared" si="1"/>
        <v>A39-    បំណុលធនាគារ និងបំណុលភាគីមិនជាប់ទាក់ទិនផ្សេងៗ/       Loan from banks and other external parties</v>
      </c>
      <c r="L42" s="6" t="s">
        <v>703</v>
      </c>
      <c r="M42" s="7" t="s">
        <v>704</v>
      </c>
      <c r="N42" t="str">
        <f t="shared" si="2"/>
        <v>XN-98-ចំណាយបង់ពន្ធ / Tax Expense</v>
      </c>
    </row>
    <row r="43" spans="1:14" x14ac:dyDescent="0.3">
      <c r="A43">
        <v>41</v>
      </c>
      <c r="B43" t="s">
        <v>591</v>
      </c>
      <c r="C43" t="s">
        <v>469</v>
      </c>
      <c r="D43" t="str">
        <f t="shared" si="0"/>
        <v>GL Account45600Budget account, travelcosts</v>
      </c>
      <c r="H43" t="s">
        <v>126</v>
      </c>
      <c r="I43" t="s">
        <v>127</v>
      </c>
      <c r="J43" t="str">
        <f t="shared" si="1"/>
        <v>A40-    សំវិធានធន/       Provisions</v>
      </c>
      <c r="L43" s="6" t="s">
        <v>705</v>
      </c>
      <c r="M43" s="7" t="s">
        <v>706</v>
      </c>
      <c r="N43" t="str">
        <f t="shared" si="2"/>
        <v>RE-2-ប្រាក់ចំណូលហិរញ្ញវត្ថុ / Finance Income</v>
      </c>
    </row>
    <row r="44" spans="1:14" x14ac:dyDescent="0.3">
      <c r="A44">
        <v>42</v>
      </c>
      <c r="B44" t="s">
        <v>592</v>
      </c>
      <c r="C44" t="s">
        <v>470</v>
      </c>
      <c r="D44" t="str">
        <f t="shared" si="0"/>
        <v>GL Account45611Passenger cars, fuel</v>
      </c>
      <c r="H44" t="s">
        <v>128</v>
      </c>
      <c r="I44" t="s">
        <v>129</v>
      </c>
      <c r="J44" t="str">
        <f t="shared" si="1"/>
        <v>A41-    បំណុលរយៈពេលវែងផ្សេងៗ/       Other non-current liabilities</v>
      </c>
      <c r="L44" s="6" t="s">
        <v>707</v>
      </c>
      <c r="M44" s="7" t="s">
        <v>708</v>
      </c>
      <c r="N44" t="str">
        <f t="shared" si="2"/>
        <v>RE-3-ប្រាក់ចំណូលពីភាគលាភ / Dividend income</v>
      </c>
    </row>
    <row r="45" spans="1:14" x14ac:dyDescent="0.3">
      <c r="A45">
        <v>43</v>
      </c>
      <c r="B45" t="s">
        <v>593</v>
      </c>
      <c r="C45" t="s">
        <v>471</v>
      </c>
      <c r="D45" t="str">
        <f t="shared" si="0"/>
        <v>GL Account45612Passenger cars, insurance and tax</v>
      </c>
      <c r="H45" s="4" t="s">
        <v>130</v>
      </c>
      <c r="I45" s="4" t="s">
        <v>131</v>
      </c>
      <c r="J45" t="str">
        <f t="shared" si="1"/>
        <v>A42-     បំណុលរយៈពេលខ្លី  [A42=សរុប(A43:A52)]/      Current Liabilities [A42=sum(A43:A52)]</v>
      </c>
      <c r="L45" s="6" t="s">
        <v>709</v>
      </c>
      <c r="M45" s="7" t="s">
        <v>710</v>
      </c>
      <c r="N45" t="str">
        <f t="shared" si="2"/>
        <v>RE-4-ប្រាក់ចំណូលពីសួយសារ / Royalties income</v>
      </c>
    </row>
    <row r="46" spans="1:14" x14ac:dyDescent="0.3">
      <c r="A46">
        <v>44</v>
      </c>
      <c r="B46" t="s">
        <v>594</v>
      </c>
      <c r="C46" t="s">
        <v>472</v>
      </c>
      <c r="D46" t="str">
        <f t="shared" si="0"/>
        <v>GL Account45613Passenger cars, repairs and maintenance</v>
      </c>
      <c r="H46" s="5" t="s">
        <v>132</v>
      </c>
      <c r="I46" s="5" t="s">
        <v>133</v>
      </c>
      <c r="J46" t="str">
        <f t="shared" si="1"/>
        <v xml:space="preserve">A43-   សាច់ប្រាក់ដកពីធនាគារលើសប្រាក់បញ្ញើ ( ឥណទានវិបារូប៍រ)/       Bank overdraft </v>
      </c>
      <c r="L46" s="6" t="s">
        <v>711</v>
      </c>
      <c r="M46" s="7" t="s">
        <v>712</v>
      </c>
      <c r="N46" t="str">
        <f t="shared" si="2"/>
        <v>RE-5-ការបរិច្ចាគ, ការរៃអង្គាសប្រាក់ និងចំណូលប្រហាក់ប្រហែលផ្សេងទៀត / Donations, fundraising and other similar revenue</v>
      </c>
    </row>
    <row r="47" spans="1:14" x14ac:dyDescent="0.3">
      <c r="A47">
        <v>45</v>
      </c>
      <c r="B47" t="s">
        <v>595</v>
      </c>
      <c r="C47" t="s">
        <v>473</v>
      </c>
      <c r="D47" t="str">
        <f t="shared" si="0"/>
        <v>GL Account45619Other vehicle costs</v>
      </c>
      <c r="H47" t="s">
        <v>134</v>
      </c>
      <c r="I47" t="s">
        <v>135</v>
      </c>
      <c r="J47" t="str">
        <f t="shared" si="1"/>
        <v>A44-   ចំណែកចរន្តនៃបំណុលមានការប្រាក់/      Short-term borrowing-current portion of interest bearing borrowing</v>
      </c>
      <c r="L47" s="6" t="s">
        <v>713</v>
      </c>
      <c r="M47" s="7" t="s">
        <v>714</v>
      </c>
      <c r="N47" t="str">
        <f t="shared" si="2"/>
        <v>RE-96-ចំណេញសុទ្ធពីការប្តូររូបិយបណ្ណបរទេស / Foreign exchange gain-net</v>
      </c>
    </row>
    <row r="48" spans="1:14" x14ac:dyDescent="0.3">
      <c r="A48">
        <v>46</v>
      </c>
      <c r="B48" t="s">
        <v>596</v>
      </c>
      <c r="C48" t="s">
        <v>474</v>
      </c>
      <c r="D48" t="str">
        <f t="shared" si="0"/>
        <v>GL Account45700Freight and transportation</v>
      </c>
      <c r="H48" t="s">
        <v>136</v>
      </c>
      <c r="I48" t="s">
        <v>137</v>
      </c>
      <c r="J48" t="str">
        <f t="shared" si="1"/>
        <v>A45-    គណនីត្រូវសងបុគ្គលជាប់ទាក់ទិន ( ភាគីសម្ព័ន្ធញ្ញាត្តិ)/      Accounts payable to related parties</v>
      </c>
      <c r="L48" s="6" t="s">
        <v>715</v>
      </c>
      <c r="M48" s="7" t="s">
        <v>716</v>
      </c>
      <c r="N48" t="str">
        <f t="shared" si="2"/>
        <v>RE-97-ប្រាក់ចំណូលផ្សេងទៀត / Other income</v>
      </c>
    </row>
    <row r="49" spans="1:14" x14ac:dyDescent="0.3">
      <c r="A49">
        <v>47</v>
      </c>
      <c r="B49" t="s">
        <v>597</v>
      </c>
      <c r="C49" t="s">
        <v>533</v>
      </c>
      <c r="D49" t="str">
        <f t="shared" si="0"/>
        <v xml:space="preserve">GL Account45811Travel expenses, in </v>
      </c>
      <c r="H49" t="s">
        <v>138</v>
      </c>
      <c r="I49" t="s">
        <v>139</v>
      </c>
      <c r="J49" t="str">
        <f t="shared" si="1"/>
        <v>A46-   គណនីត្រូវសងផ្សេងៗ /     Other accounts payable</v>
      </c>
      <c r="L49" s="6" t="s">
        <v>678</v>
      </c>
      <c r="M49" s="7" t="s">
        <v>679</v>
      </c>
      <c r="N49" t="str">
        <f t="shared" si="2"/>
        <v>XN-1-ការទិញ និងចំណាយពាក់ព័ន្ធ / Purchases and related costs</v>
      </c>
    </row>
    <row r="50" spans="1:14" x14ac:dyDescent="0.3">
      <c r="A50">
        <v>48</v>
      </c>
      <c r="B50" t="s">
        <v>598</v>
      </c>
      <c r="C50" t="s">
        <v>40</v>
      </c>
      <c r="D50" t="str">
        <f t="shared" si="0"/>
        <v xml:space="preserve">GL Account45812Travel expenses, to/from </v>
      </c>
      <c r="H50" t="s">
        <v>140</v>
      </c>
      <c r="I50" t="s">
        <v>141</v>
      </c>
      <c r="J50" t="str">
        <f t="shared" si="1"/>
        <v>A47-   ចំណូលកត់មុន /     Unearned revenues</v>
      </c>
      <c r="L50" s="6" t="s">
        <v>680</v>
      </c>
      <c r="M50" s="7" t="s">
        <v>681</v>
      </c>
      <c r="N50" t="str">
        <f t="shared" si="2"/>
        <v>XN-2-ការប្រែប្រួល WIP និងសន្និធិផលិតផលសម្រេច / Changes of WIP and Finished Goods Inventories</v>
      </c>
    </row>
    <row r="51" spans="1:14" x14ac:dyDescent="0.3">
      <c r="A51">
        <v>49</v>
      </c>
      <c r="B51" t="s">
        <v>599</v>
      </c>
      <c r="C51" t="s">
        <v>534</v>
      </c>
      <c r="D51" t="str">
        <f t="shared" si="0"/>
        <v xml:space="preserve">GL Account45831Board and lodging, </v>
      </c>
      <c r="H51" t="s">
        <v>142</v>
      </c>
      <c r="I51" t="s">
        <v>143</v>
      </c>
      <c r="J51" t="str">
        <f t="shared" si="1"/>
        <v>A48-  គណនីចំណាយបង្គរ និងបំណុលរយៈពេលខ្លីផ្សេងៗ/    Accrual expenses and other current liabilities</v>
      </c>
      <c r="L51" s="6" t="s">
        <v>682</v>
      </c>
      <c r="M51" s="7" t="s">
        <v>683</v>
      </c>
      <c r="N51" t="str">
        <f t="shared" si="2"/>
        <v>XN-3-វត្ថុធាតុដើម និងទំនិញដែលបានប្រើប្រាស់ / Raw material and consumables used</v>
      </c>
    </row>
    <row r="52" spans="1:14" x14ac:dyDescent="0.3">
      <c r="A52">
        <v>50</v>
      </c>
      <c r="B52" t="s">
        <v>600</v>
      </c>
      <c r="C52" t="s">
        <v>475</v>
      </c>
      <c r="D52" t="str">
        <f t="shared" si="0"/>
        <v>GL Account45910Advertisements</v>
      </c>
      <c r="H52" t="s">
        <v>144</v>
      </c>
      <c r="I52" t="s">
        <v>145</v>
      </c>
      <c r="J52" t="str">
        <f t="shared" si="1"/>
        <v xml:space="preserve">A49-   សំវិធានធន/      Provisions </v>
      </c>
      <c r="L52" s="6" t="s">
        <v>684</v>
      </c>
      <c r="M52" s="9" t="s">
        <v>685</v>
      </c>
      <c r="N52" t="str">
        <f t="shared" si="2"/>
        <v>XN-4-ប្រាក់ខែ និងអត្ថប្រយោជន៍និយោជិត / Salaries and employee benefits</v>
      </c>
    </row>
    <row r="53" spans="1:14" x14ac:dyDescent="0.3">
      <c r="A53">
        <v>51</v>
      </c>
      <c r="B53" t="s">
        <v>601</v>
      </c>
      <c r="C53" t="s">
        <v>476</v>
      </c>
      <c r="D53" t="str">
        <f t="shared" si="0"/>
        <v>GL Account45940Exhibitions and trade fairs</v>
      </c>
      <c r="H53" t="s">
        <v>146</v>
      </c>
      <c r="I53" t="s">
        <v>147</v>
      </c>
      <c r="J53" t="str">
        <f t="shared" si="1"/>
        <v>A50-   ពន្ធលើប្រាក់ចំណូលត្រូវបង់/     Income tax payable</v>
      </c>
      <c r="L53" s="6" t="s">
        <v>686</v>
      </c>
      <c r="M53" s="7" t="s">
        <v>687</v>
      </c>
      <c r="N53" t="str">
        <f t="shared" si="2"/>
        <v>XN-5-ចំណាយរំលស់ / Depreciation and amortisation expense</v>
      </c>
    </row>
    <row r="54" spans="1:14" x14ac:dyDescent="0.3">
      <c r="A54">
        <v>52</v>
      </c>
      <c r="B54" t="s">
        <v>602</v>
      </c>
      <c r="C54" t="s">
        <v>477</v>
      </c>
      <c r="D54" t="str">
        <f t="shared" si="0"/>
        <v>GL Account46000Budget account other external costs</v>
      </c>
      <c r="H54" t="s">
        <v>148</v>
      </c>
      <c r="I54" t="s">
        <v>149</v>
      </c>
      <c r="J54" t="str">
        <f t="shared" si="1"/>
        <v>A51-   ពន្ធ-អាករផ្សេងៗត្រូវបង់/     Other taxes payable</v>
      </c>
      <c r="L54" s="6" t="s">
        <v>688</v>
      </c>
      <c r="M54" s="7" t="s">
        <v>689</v>
      </c>
      <c r="N54" t="str">
        <f t="shared" si="2"/>
        <v>XN-6-ការធ្លាក់ចុះតម្លៃនៃទ្រព្យសកម្ម / Impairment of assets</v>
      </c>
    </row>
    <row r="55" spans="1:14" x14ac:dyDescent="0.3">
      <c r="A55">
        <v>53</v>
      </c>
      <c r="B55" t="s">
        <v>603</v>
      </c>
      <c r="C55" t="s">
        <v>478</v>
      </c>
      <c r="D55" t="str">
        <f t="shared" si="0"/>
        <v xml:space="preserve">GL Account46070Business represantation (external) </v>
      </c>
      <c r="H55" t="s">
        <v>150</v>
      </c>
      <c r="I55" t="s">
        <v>151</v>
      </c>
      <c r="J55" t="str">
        <f t="shared" si="1"/>
        <v>A52-   លម្អៀងពីការប្តូរប្រាក់នៃទ្រព្យអកម្ម/      Gain/(Loss) on currency translation of liabilities</v>
      </c>
      <c r="L55" s="6" t="s">
        <v>690</v>
      </c>
      <c r="M55" s="7" t="s">
        <v>691</v>
      </c>
      <c r="N55" t="str">
        <f t="shared" si="2"/>
        <v>XN-7-ចំណាយហិរញ្ញវត្ថុ / Finance cost</v>
      </c>
    </row>
    <row r="56" spans="1:14" x14ac:dyDescent="0.3">
      <c r="A56">
        <v>54</v>
      </c>
      <c r="B56" t="s">
        <v>604</v>
      </c>
      <c r="C56" t="s">
        <v>479</v>
      </c>
      <c r="D56" t="str">
        <f t="shared" si="0"/>
        <v>GL Account46110Office supplies</v>
      </c>
      <c r="H56" s="4" t="s">
        <v>152</v>
      </c>
      <c r="I56" s="4" t="s">
        <v>153</v>
      </c>
      <c r="J56" t="str">
        <f t="shared" si="1"/>
        <v>B0-ចំណូលប្រតិបត្តិការ [B0=សរុប(B1:B3)] / Operating revenues  [B0=Sum(B1:B3)]</v>
      </c>
      <c r="L56" s="6" t="s">
        <v>692</v>
      </c>
      <c r="M56" s="7" t="s">
        <v>693</v>
      </c>
      <c r="N56" t="str">
        <f t="shared" si="2"/>
        <v>XN-8-ចំណាយទឹកភ្លើង / Utilities expense</v>
      </c>
    </row>
    <row r="57" spans="1:14" x14ac:dyDescent="0.3">
      <c r="A57">
        <v>55</v>
      </c>
      <c r="B57" t="s">
        <v>605</v>
      </c>
      <c r="C57" t="s">
        <v>480</v>
      </c>
      <c r="D57" t="str">
        <f t="shared" si="0"/>
        <v>GL Account46211Telephone</v>
      </c>
      <c r="H57" t="s">
        <v>154</v>
      </c>
      <c r="I57" t="s">
        <v>155</v>
      </c>
      <c r="J57" t="str">
        <f t="shared" si="1"/>
        <v>B1-ការលក់ផលិតផល/Sales of products</v>
      </c>
      <c r="L57" s="6" t="s">
        <v>694</v>
      </c>
      <c r="M57" s="7" t="s">
        <v>695</v>
      </c>
      <c r="N57" t="str">
        <f t="shared" si="2"/>
        <v>XN-9-ចំណាយលើការថែទាំនិងជួសជុល / Repair and maintenance expense</v>
      </c>
    </row>
    <row r="58" spans="1:14" x14ac:dyDescent="0.3">
      <c r="A58">
        <v>56</v>
      </c>
      <c r="B58" t="s">
        <v>606</v>
      </c>
      <c r="C58" t="s">
        <v>22</v>
      </c>
      <c r="D58" t="str">
        <f t="shared" si="0"/>
        <v>GL Account46230Computer communication</v>
      </c>
      <c r="H58" t="s">
        <v>156</v>
      </c>
      <c r="I58" t="s">
        <v>157</v>
      </c>
      <c r="J58" t="str">
        <f t="shared" si="1"/>
        <v>B2-ការលក់ទំនិញ/ Sales of goods</v>
      </c>
      <c r="L58" s="6" t="s">
        <v>696</v>
      </c>
      <c r="M58" s="7" t="s">
        <v>697</v>
      </c>
      <c r="N58" t="str">
        <f t="shared" si="2"/>
        <v>XN-10-អំណោយ និងការបរិច្ឋាគ/ Grant and Donation</v>
      </c>
    </row>
    <row r="59" spans="1:14" x14ac:dyDescent="0.3">
      <c r="A59">
        <v>57</v>
      </c>
      <c r="B59" t="s">
        <v>607</v>
      </c>
      <c r="C59" t="s">
        <v>481</v>
      </c>
      <c r="D59" t="str">
        <f t="shared" si="0"/>
        <v>GL Account46250Postal Service</v>
      </c>
      <c r="H59" t="s">
        <v>158</v>
      </c>
      <c r="I59" t="s">
        <v>159</v>
      </c>
      <c r="J59" t="str">
        <f t="shared" si="1"/>
        <v>B3-ការផ្គត់ផ្គង់សេវា/Supplies of services</v>
      </c>
      <c r="L59" s="6" t="s">
        <v>698</v>
      </c>
      <c r="M59" s="7" t="s">
        <v>699</v>
      </c>
      <c r="N59" t="str">
        <f t="shared" si="2"/>
        <v>XN-96-ខាតសុទ្ធពីការប្តូររូបិយបណ្ណបរទេស / Foreign Exchange loss-net</v>
      </c>
    </row>
    <row r="60" spans="1:14" x14ac:dyDescent="0.3">
      <c r="A60">
        <v>58</v>
      </c>
      <c r="B60" t="s">
        <v>608</v>
      </c>
      <c r="C60" t="s">
        <v>482</v>
      </c>
      <c r="D60" t="str">
        <f t="shared" si="0"/>
        <v>GL Account46350Bad debt loss</v>
      </c>
      <c r="H60" t="s">
        <v>160</v>
      </c>
      <c r="I60" t="s">
        <v>161</v>
      </c>
      <c r="J60" t="str">
        <f t="shared" si="1"/>
        <v>B4-ថ្លៃដើមផលិតផលបានលក់របស់សហគ្រាសផលិតកម្ម (TOI 01/V,C20)/Cost of products sold of production enterprises (TOI 01/V,C20)</v>
      </c>
      <c r="L60" s="6" t="s">
        <v>700</v>
      </c>
      <c r="M60" s="7" t="s">
        <v>701</v>
      </c>
      <c r="N60" t="str">
        <f t="shared" si="2"/>
        <v>XN-97-ចំណាយកិច្ចប្រតិបត្តិការផ្សេងទៀត / Other operating expenses</v>
      </c>
    </row>
    <row r="61" spans="1:14" x14ac:dyDescent="0.3">
      <c r="A61">
        <v>59</v>
      </c>
      <c r="B61" t="s">
        <v>609</v>
      </c>
      <c r="C61" t="s">
        <v>483</v>
      </c>
      <c r="D61" t="str">
        <f t="shared" si="0"/>
        <v>GL Account46370Security services</v>
      </c>
      <c r="H61" t="s">
        <v>162</v>
      </c>
      <c r="I61" t="s">
        <v>163</v>
      </c>
      <c r="J61" t="str">
        <f t="shared" si="1"/>
        <v>B5-ថ្លៃដើមទំនិញបានលក់របស់សហគ្រាសក្រៅពីផលិតកម្ម (TOI 01/VI, D9)/Cost of goods sold of non- production enterprises (TOI 01/ VI, D9)</v>
      </c>
      <c r="L61" s="6"/>
      <c r="M61" s="8" t="s">
        <v>702</v>
      </c>
      <c r="N61" t="str">
        <f t="shared" si="2"/>
        <v>-ចំណាយសរុបមុនបង់ពន្ធ / Total expenses before tax</v>
      </c>
    </row>
    <row r="62" spans="1:14" x14ac:dyDescent="0.3">
      <c r="A62">
        <v>60</v>
      </c>
      <c r="B62" t="s">
        <v>610</v>
      </c>
      <c r="C62" t="s">
        <v>484</v>
      </c>
      <c r="D62" t="str">
        <f t="shared" si="0"/>
        <v>GL Account46410Invoiced remuneration, board</v>
      </c>
      <c r="H62" t="s">
        <v>164</v>
      </c>
      <c r="I62" t="s">
        <v>165</v>
      </c>
      <c r="J62" t="str">
        <f t="shared" si="1"/>
        <v>B6-ថ្លៃដើមសេវាបានផ្គត់ផ្គង់ /Cost of services supplied</v>
      </c>
      <c r="L62" s="6" t="s">
        <v>703</v>
      </c>
      <c r="M62" s="7" t="s">
        <v>704</v>
      </c>
      <c r="N62" t="str">
        <f t="shared" si="2"/>
        <v>XN-98-ចំណាយបង់ពន្ធ / Tax Expense</v>
      </c>
    </row>
    <row r="63" spans="1:14" x14ac:dyDescent="0.3">
      <c r="A63">
        <v>61</v>
      </c>
      <c r="B63" t="s">
        <v>611</v>
      </c>
      <c r="C63" t="s">
        <v>485</v>
      </c>
      <c r="D63" t="str">
        <f t="shared" si="0"/>
        <v>GL Account46420Audit fees</v>
      </c>
      <c r="H63" t="s">
        <v>166</v>
      </c>
      <c r="I63" t="s">
        <v>167</v>
      </c>
      <c r="J63" t="str">
        <f t="shared" si="1"/>
        <v>B7-ចំណេញដុល (B7=B0-B4-B5-B6)/Gross profit  (B7=B0-B4-B5-B6)</v>
      </c>
    </row>
    <row r="64" spans="1:14" x14ac:dyDescent="0.3">
      <c r="A64">
        <v>62</v>
      </c>
      <c r="B64" t="s">
        <v>612</v>
      </c>
      <c r="C64" t="s">
        <v>486</v>
      </c>
      <c r="D64" t="str">
        <f t="shared" si="0"/>
        <v>GL Account46490Other costs of administration</v>
      </c>
      <c r="H64" s="4" t="s">
        <v>168</v>
      </c>
      <c r="I64" s="4" t="s">
        <v>169</v>
      </c>
      <c r="J64" t="str">
        <f t="shared" si="1"/>
        <v>B8-ចំណូលបន្ទាប់បន្សំ  [B8=សរុប(B9:B11)]/Subsidiary Revenues  [B8=Sum(B9:B11)]</v>
      </c>
    </row>
    <row r="65" spans="1:10" x14ac:dyDescent="0.3">
      <c r="A65">
        <v>63</v>
      </c>
      <c r="B65" t="s">
        <v>613</v>
      </c>
      <c r="C65" t="s">
        <v>487</v>
      </c>
      <c r="D65" t="str">
        <f t="shared" si="0"/>
        <v>GL Account46510Conference costs</v>
      </c>
      <c r="H65" t="s">
        <v>170</v>
      </c>
      <c r="I65" t="s">
        <v>171</v>
      </c>
      <c r="J65" t="str">
        <f t="shared" si="1"/>
        <v>B9-ចំណូលពីការជួលបានទទួល ឬត្រូវទទួល/Rental fees received or receivable</v>
      </c>
    </row>
    <row r="66" spans="1:10" x14ac:dyDescent="0.3">
      <c r="A66">
        <v>64</v>
      </c>
      <c r="B66" t="s">
        <v>614</v>
      </c>
      <c r="C66" t="s">
        <v>535</v>
      </c>
      <c r="D66" t="str">
        <f t="shared" si="0"/>
        <v xml:space="preserve">GL Account46521External Travel expenses, in </v>
      </c>
      <c r="H66" t="s">
        <v>172</v>
      </c>
      <c r="I66" t="s">
        <v>173</v>
      </c>
      <c r="J66" t="str">
        <f t="shared" si="1"/>
        <v>B10-ចំណូលពីសួយសារបានទទួល ឬត្រូវទទួល/Royalties received or receivable</v>
      </c>
    </row>
    <row r="67" spans="1:10" x14ac:dyDescent="0.3">
      <c r="A67">
        <v>65</v>
      </c>
      <c r="B67" t="s">
        <v>615</v>
      </c>
      <c r="C67" t="s">
        <v>536</v>
      </c>
      <c r="D67" t="str">
        <f t="shared" si="0"/>
        <v xml:space="preserve">GL Account46522Travel expenses,  to/from </v>
      </c>
      <c r="H67" t="s">
        <v>174</v>
      </c>
      <c r="I67" t="s">
        <v>175</v>
      </c>
      <c r="J67" t="str">
        <f t="shared" si="1"/>
        <v>B11-ចំណូលបន្ទាប់បន្សំដទៃទៀត/Other Subsidiary Revenues</v>
      </c>
    </row>
    <row r="68" spans="1:10" x14ac:dyDescent="0.3">
      <c r="A68">
        <v>66</v>
      </c>
      <c r="B68" t="s">
        <v>616</v>
      </c>
      <c r="C68" t="s">
        <v>537</v>
      </c>
      <c r="D68" t="str">
        <f t="shared" ref="D68:D126" si="3">"GL Account"&amp;B68&amp;C68</f>
        <v xml:space="preserve">GL Account46531Board and lodging, in </v>
      </c>
      <c r="H68" s="4" t="s">
        <v>176</v>
      </c>
      <c r="I68" s="4" t="s">
        <v>177</v>
      </c>
      <c r="J68" t="str">
        <f t="shared" ref="J68:J131" si="4">H68&amp;"-"&amp;I68</f>
        <v>B12-ចំណូលផ្សេងៗ [B12=សរុប(B13:B21)]/Other Revenues  [B12=Sum(B13:B21)]</v>
      </c>
    </row>
    <row r="69" spans="1:10" x14ac:dyDescent="0.3">
      <c r="A69">
        <v>67</v>
      </c>
      <c r="B69" t="s">
        <v>617</v>
      </c>
      <c r="C69" t="s">
        <v>39</v>
      </c>
      <c r="D69" t="str">
        <f t="shared" si="3"/>
        <v xml:space="preserve">GL Account46533Board and lodging, not in </v>
      </c>
      <c r="H69" t="s">
        <v>178</v>
      </c>
      <c r="I69" t="s">
        <v>179</v>
      </c>
      <c r="J69" t="str">
        <f t="shared" si="4"/>
        <v>B13-ឧបត្ថម្ភកធន/Grants/subsidies</v>
      </c>
    </row>
    <row r="70" spans="1:10" x14ac:dyDescent="0.3">
      <c r="A70">
        <v>68</v>
      </c>
      <c r="B70" t="s">
        <v>618</v>
      </c>
      <c r="C70" t="s">
        <v>19</v>
      </c>
      <c r="D70" t="str">
        <f t="shared" si="3"/>
        <v>GL Account46539Other travel expenses</v>
      </c>
      <c r="H70" t="s">
        <v>180</v>
      </c>
      <c r="I70" t="s">
        <v>181</v>
      </c>
      <c r="J70" t="str">
        <f t="shared" si="4"/>
        <v>B14-ចំណូលពីភាគលាភបានទទួល ឬត្រូវទទួល/Dividends received or receivable</v>
      </c>
    </row>
    <row r="71" spans="1:10" x14ac:dyDescent="0.3">
      <c r="A71">
        <v>69</v>
      </c>
      <c r="B71" t="s">
        <v>619</v>
      </c>
      <c r="C71" t="s">
        <v>488</v>
      </c>
      <c r="D71" t="str">
        <f t="shared" si="3"/>
        <v>GL Account46550Consulting fees other</v>
      </c>
      <c r="H71" t="s">
        <v>182</v>
      </c>
      <c r="I71" t="s">
        <v>183</v>
      </c>
      <c r="J71" t="str">
        <f t="shared" si="4"/>
        <v>B15-ចំណូលពីការប្រាក់បានទទួល ឬត្រូវទទួល/Interests received or receivable</v>
      </c>
    </row>
    <row r="72" spans="1:10" x14ac:dyDescent="0.3">
      <c r="A72">
        <v>70</v>
      </c>
      <c r="B72" t="s">
        <v>620</v>
      </c>
      <c r="C72" t="s">
        <v>489</v>
      </c>
      <c r="D72" t="str">
        <f t="shared" si="3"/>
        <v>GL Account46551Consulting fees IT</v>
      </c>
      <c r="H72" t="s">
        <v>184</v>
      </c>
      <c r="I72" t="s">
        <v>185</v>
      </c>
      <c r="J72" t="str">
        <f t="shared" si="4"/>
        <v>B16-ផលចំណេញ/តម្លៃលើសពីការលក់ទ្រព្យសកម្មរយៈពេលវែង/Gain/surplus on disposal of fixed assets (capital gain)</v>
      </c>
    </row>
    <row r="73" spans="1:10" x14ac:dyDescent="0.3">
      <c r="A73">
        <v>71</v>
      </c>
      <c r="B73" t="s">
        <v>621</v>
      </c>
      <c r="C73" t="s">
        <v>490</v>
      </c>
      <c r="D73" t="str">
        <f t="shared" si="3"/>
        <v xml:space="preserve">GL Account46560Consulting fees Evalutations </v>
      </c>
      <c r="H73" t="s">
        <v>186</v>
      </c>
      <c r="I73" t="s">
        <v>187</v>
      </c>
      <c r="J73" t="str">
        <f t="shared" si="4"/>
        <v>B17-ផលចំណេញពីការលក់មូលប័ត្រ/សញ្ញាប័ណ្ណ/Gain on disposal of securities</v>
      </c>
    </row>
    <row r="74" spans="1:10" x14ac:dyDescent="0.3">
      <c r="A74">
        <v>72</v>
      </c>
      <c r="B74" t="s">
        <v>622</v>
      </c>
      <c r="C74" t="s">
        <v>491</v>
      </c>
      <c r="D74" t="str">
        <f t="shared" si="3"/>
        <v>GL Account46970Newspapers, magazines and prof. literatures</v>
      </c>
      <c r="H74" t="s">
        <v>188</v>
      </c>
      <c r="I74" t="s">
        <v>189</v>
      </c>
      <c r="J74" t="str">
        <f t="shared" si="4"/>
        <v>B18-ភាគចំណេញពីប្រតិបត្តិការរួមគ្នា/Share of profit from joint venture</v>
      </c>
    </row>
    <row r="75" spans="1:10" x14ac:dyDescent="0.3">
      <c r="A75">
        <v>73</v>
      </c>
      <c r="B75" t="s">
        <v>623</v>
      </c>
      <c r="C75" t="s">
        <v>492</v>
      </c>
      <c r="D75" t="str">
        <f t="shared" si="3"/>
        <v>GL Account46980Association fees</v>
      </c>
      <c r="H75" t="s">
        <v>190</v>
      </c>
      <c r="I75" t="s">
        <v>191</v>
      </c>
      <c r="J75" t="str">
        <f t="shared" si="4"/>
        <v>B19-ផលចំណេញពីការប្តូរប្រាក់សម្រេចបាន/Gain on realised currency translation</v>
      </c>
    </row>
    <row r="76" spans="1:10" x14ac:dyDescent="0.3">
      <c r="A76">
        <v>74</v>
      </c>
      <c r="B76" t="s">
        <v>624</v>
      </c>
      <c r="C76" t="s">
        <v>493</v>
      </c>
      <c r="D76" t="str">
        <f t="shared" si="3"/>
        <v>GL Account47000Budget account COSTS</v>
      </c>
      <c r="H76" t="s">
        <v>192</v>
      </c>
      <c r="I76" t="s">
        <v>193</v>
      </c>
      <c r="J76" t="str">
        <f t="shared" si="4"/>
        <v>B20-ផលចំណេញពីការប្តូរប្រាក់មិនទាន់សម្រេចបាន/Gain on unrealised currency translation</v>
      </c>
    </row>
    <row r="77" spans="1:10" x14ac:dyDescent="0.3">
      <c r="A77">
        <v>75</v>
      </c>
      <c r="B77" t="s">
        <v>625</v>
      </c>
      <c r="C77" t="s">
        <v>538</v>
      </c>
      <c r="D77" t="str">
        <f t="shared" si="3"/>
        <v>GL Account47011Salary (employees HO)</v>
      </c>
      <c r="H77" t="s">
        <v>194</v>
      </c>
      <c r="I77" t="s">
        <v>195</v>
      </c>
      <c r="J77" t="str">
        <f t="shared" si="4"/>
        <v>B21-ចំណូលដទៃទៀត/Other revenues</v>
      </c>
    </row>
    <row r="78" spans="1:10" x14ac:dyDescent="0.3">
      <c r="A78">
        <v>76</v>
      </c>
      <c r="B78" t="s">
        <v>626</v>
      </c>
      <c r="C78" t="s">
        <v>539</v>
      </c>
      <c r="D78" t="str">
        <f t="shared" si="3"/>
        <v>GL Account47015Remuneration contractor (HO)</v>
      </c>
      <c r="H78" s="4" t="s">
        <v>196</v>
      </c>
      <c r="I78" s="4" t="s">
        <v>197</v>
      </c>
      <c r="J78" t="str">
        <f t="shared" si="4"/>
        <v>B22-ចំណាយប្រតិបត្តិការ [B22=សរុប(B23:B41)]/Operating Expenses [B22=Sum(B23:B41)]</v>
      </c>
    </row>
    <row r="79" spans="1:10" x14ac:dyDescent="0.3">
      <c r="A79">
        <v>77</v>
      </c>
      <c r="B79" t="s">
        <v>627</v>
      </c>
      <c r="C79" t="s">
        <v>494</v>
      </c>
      <c r="D79" t="str">
        <f t="shared" si="3"/>
        <v>GL Account47080Holiday pay</v>
      </c>
      <c r="H79" t="s">
        <v>198</v>
      </c>
      <c r="I79" t="s">
        <v>199</v>
      </c>
      <c r="J79" t="str">
        <f t="shared" si="4"/>
        <v>B23-ចំណាយបៀវត្ស /Salary expenses</v>
      </c>
    </row>
    <row r="80" spans="1:10" x14ac:dyDescent="0.3">
      <c r="A80">
        <v>78</v>
      </c>
      <c r="B80" t="s">
        <v>628</v>
      </c>
      <c r="C80" t="s">
        <v>540</v>
      </c>
      <c r="D80" t="str">
        <f t="shared" si="3"/>
        <v>GL Account47111Salary- (employees sent out from HO)</v>
      </c>
      <c r="H80" t="s">
        <v>200</v>
      </c>
      <c r="I80" t="s">
        <v>201</v>
      </c>
      <c r="J80" t="str">
        <f t="shared" si="4"/>
        <v>B24-ចំណាយប្រេង ឧស្ម័ន អគ្គីសនី និងទឹក /Fuel, gas, electricity and water expenses</v>
      </c>
    </row>
    <row r="81" spans="1:10" x14ac:dyDescent="0.3">
      <c r="A81">
        <v>79</v>
      </c>
      <c r="B81" t="s">
        <v>629</v>
      </c>
      <c r="C81" t="s">
        <v>495</v>
      </c>
      <c r="D81" t="str">
        <f t="shared" si="3"/>
        <v>GL Account47215Remuneration contractors, (country offices)</v>
      </c>
      <c r="H81" t="s">
        <v>202</v>
      </c>
      <c r="I81" t="s">
        <v>203</v>
      </c>
      <c r="J81" t="str">
        <f t="shared" si="4"/>
        <v>B25-ចំណាយធ្វើដំណើរ និងចំណាយស្នាក់នៅ/Travelling and accommodation expenses</v>
      </c>
    </row>
    <row r="82" spans="1:10" x14ac:dyDescent="0.3">
      <c r="A82">
        <v>80</v>
      </c>
      <c r="B82" t="s">
        <v>630</v>
      </c>
      <c r="C82" t="s">
        <v>41</v>
      </c>
      <c r="D82" t="str">
        <f t="shared" si="3"/>
        <v xml:space="preserve">GL Account47321Subsistence allowances, </v>
      </c>
      <c r="H82" t="s">
        <v>204</v>
      </c>
      <c r="I82" t="s">
        <v>205</v>
      </c>
      <c r="J82" t="str">
        <f t="shared" si="4"/>
        <v>B26-ចំណាយដឹកជញ្ជូន/Transportation expenses</v>
      </c>
    </row>
    <row r="83" spans="1:10" x14ac:dyDescent="0.3">
      <c r="A83">
        <v>81</v>
      </c>
      <c r="B83" t="s">
        <v>631</v>
      </c>
      <c r="C83" t="s">
        <v>541</v>
      </c>
      <c r="D83" t="str">
        <f t="shared" si="3"/>
        <v xml:space="preserve">GL Account47322Subsistence allowances, not in </v>
      </c>
      <c r="H83" t="s">
        <v>206</v>
      </c>
      <c r="I83" t="s">
        <v>207</v>
      </c>
      <c r="J83" t="str">
        <f t="shared" si="4"/>
        <v xml:space="preserve">B27-ចំណាយលើការជួល/Rental expenses </v>
      </c>
    </row>
    <row r="84" spans="1:10" x14ac:dyDescent="0.3">
      <c r="A84">
        <v>82</v>
      </c>
      <c r="B84" t="s">
        <v>632</v>
      </c>
      <c r="C84" t="s">
        <v>496</v>
      </c>
      <c r="D84" t="str">
        <f t="shared" si="3"/>
        <v>GL Account47629Travel allowances</v>
      </c>
      <c r="H84" t="s">
        <v>208</v>
      </c>
      <c r="I84" t="s">
        <v>209</v>
      </c>
      <c r="J84" t="str">
        <f t="shared" si="4"/>
        <v>B28-ចំណាយលើការថែទាំ និងជួសជុល/Repair and maintenance  expenses</v>
      </c>
    </row>
    <row r="85" spans="1:10" x14ac:dyDescent="0.3">
      <c r="A85">
        <v>83</v>
      </c>
      <c r="B85" t="s">
        <v>633</v>
      </c>
      <c r="C85" t="s">
        <v>497</v>
      </c>
      <c r="D85" t="str">
        <f t="shared" si="3"/>
        <v>GL Account47330Mileage allowance, tax-free</v>
      </c>
      <c r="H85" t="s">
        <v>210</v>
      </c>
      <c r="I85" t="s">
        <v>211</v>
      </c>
      <c r="J85" t="str">
        <f t="shared" si="4"/>
        <v>B29-ចំណាយលើការកំសាន្តសប្បាយ/Entertainment expenses</v>
      </c>
    </row>
    <row r="86" spans="1:10" x14ac:dyDescent="0.3">
      <c r="A86">
        <v>84</v>
      </c>
      <c r="B86" t="s">
        <v>634</v>
      </c>
      <c r="C86" t="s">
        <v>498</v>
      </c>
      <c r="D86" t="str">
        <f t="shared" si="3"/>
        <v>GL Account47371Start contribution</v>
      </c>
      <c r="H86" t="s">
        <v>212</v>
      </c>
      <c r="I86" t="s">
        <v>213</v>
      </c>
      <c r="J86" t="str">
        <f t="shared" si="4"/>
        <v>B30-ចំណាយកម្រៃជើងសារ ផ្សាយពាណិជ្ជកម្ម និងចំណាយការលក់/Commission, advertising, and selling  expenses</v>
      </c>
    </row>
    <row r="87" spans="1:10" x14ac:dyDescent="0.3">
      <c r="A87">
        <v>85</v>
      </c>
      <c r="B87" t="s">
        <v>635</v>
      </c>
      <c r="C87" t="s">
        <v>499</v>
      </c>
      <c r="D87" t="str">
        <f t="shared" si="3"/>
        <v>GL Account47372Retirement pension insurance</v>
      </c>
      <c r="H87" t="s">
        <v>214</v>
      </c>
      <c r="I87" t="s">
        <v>215</v>
      </c>
      <c r="J87" t="str">
        <f t="shared" si="4"/>
        <v>B31-ចំណាយបង់ពន្ធ និងអាករផ្សេងៗ/Other taxes expense</v>
      </c>
    </row>
    <row r="88" spans="1:10" x14ac:dyDescent="0.3">
      <c r="A88">
        <v>86</v>
      </c>
      <c r="B88" t="s">
        <v>636</v>
      </c>
      <c r="C88" t="s">
        <v>550</v>
      </c>
      <c r="D88" t="str">
        <f t="shared" si="3"/>
        <v>GL Account49960Internal Costs</v>
      </c>
      <c r="H88" t="s">
        <v>216</v>
      </c>
      <c r="I88" t="s">
        <v>217</v>
      </c>
      <c r="J88" t="str">
        <f t="shared" si="4"/>
        <v>B32-ចំណាយលើអំណោយ/Donation expense</v>
      </c>
    </row>
    <row r="89" spans="1:10" x14ac:dyDescent="0.3">
      <c r="A89">
        <v>87</v>
      </c>
      <c r="B89" t="s">
        <v>637</v>
      </c>
      <c r="C89" t="s">
        <v>542</v>
      </c>
      <c r="D89" t="str">
        <f t="shared" si="3"/>
        <v>GL Account47410KTP1 Collective agreement pension insurance (HO)</v>
      </c>
      <c r="H89" t="s">
        <v>218</v>
      </c>
      <c r="I89" t="s">
        <v>219</v>
      </c>
      <c r="J89" t="str">
        <f t="shared" si="4"/>
        <v>B33-ចំណាយសេវាគ្រប់គ្រង ពិគ្រោះយោបល់ បច្ចេកទេស និងសេវាប្រហាក់ប្រហែល/Management, consulting, technical, and other similar services expense</v>
      </c>
    </row>
    <row r="90" spans="1:10" x14ac:dyDescent="0.3">
      <c r="A90">
        <v>88</v>
      </c>
      <c r="B90" t="s">
        <v>638</v>
      </c>
      <c r="C90" t="s">
        <v>543</v>
      </c>
      <c r="D90" t="str">
        <f t="shared" si="3"/>
        <v>GL Account47411KTP2 Collective agreement pension insurance (HO)</v>
      </c>
      <c r="H90" t="s">
        <v>220</v>
      </c>
      <c r="I90" t="s">
        <v>221</v>
      </c>
      <c r="J90" t="str">
        <f t="shared" si="4"/>
        <v xml:space="preserve">B34-ចំណាយលើសួយសារ/Royalty expenses </v>
      </c>
    </row>
    <row r="91" spans="1:10" x14ac:dyDescent="0.3">
      <c r="A91">
        <v>89</v>
      </c>
      <c r="B91" t="s">
        <v>639</v>
      </c>
      <c r="C91" t="s">
        <v>544</v>
      </c>
      <c r="D91" t="str">
        <f t="shared" si="3"/>
        <v>GL Account47412ITPK Collective agreement pension insurance (HO)</v>
      </c>
      <c r="H91" t="s">
        <v>222</v>
      </c>
      <c r="I91" t="s">
        <v>223</v>
      </c>
      <c r="J91" t="str">
        <f t="shared" si="4"/>
        <v>B35-ចំណាយលើបំណុលទារមិនបាន/Written-off bad debts expense</v>
      </c>
    </row>
    <row r="92" spans="1:10" x14ac:dyDescent="0.3">
      <c r="A92">
        <v>90</v>
      </c>
      <c r="B92" t="s">
        <v>640</v>
      </c>
      <c r="C92" t="s">
        <v>500</v>
      </c>
      <c r="D92" t="str">
        <f t="shared" si="3"/>
        <v xml:space="preserve">GL Account47450Pensions costs (employees outside sweden) </v>
      </c>
      <c r="H92" t="s">
        <v>224</v>
      </c>
      <c r="I92" t="s">
        <v>225</v>
      </c>
      <c r="J92" t="str">
        <f t="shared" si="4"/>
        <v>B36-ចំណាយរំលស់ /Armortisation/depletion and/or depreciation expense</v>
      </c>
    </row>
    <row r="93" spans="1:10" x14ac:dyDescent="0.3">
      <c r="A93">
        <v>91</v>
      </c>
      <c r="B93" t="s">
        <v>641</v>
      </c>
      <c r="C93" t="s">
        <v>545</v>
      </c>
      <c r="D93" t="str">
        <f t="shared" si="3"/>
        <v>GL Account47511Statutory social security contributions, HO</v>
      </c>
      <c r="H93" t="s">
        <v>226</v>
      </c>
      <c r="I93" t="s">
        <v>227</v>
      </c>
      <c r="J93" t="str">
        <f t="shared" si="4"/>
        <v>B37-ការកើនឡើង/ថយចុះ នូវសំវិធានធន/Increase/decrease in provisions</v>
      </c>
    </row>
    <row r="94" spans="1:10" x14ac:dyDescent="0.3">
      <c r="A94">
        <v>92</v>
      </c>
      <c r="B94" t="s">
        <v>642</v>
      </c>
      <c r="C94" t="s">
        <v>546</v>
      </c>
      <c r="D94" t="str">
        <f t="shared" si="3"/>
        <v>GL Account47516Social security contribution, (employees outside HO)</v>
      </c>
      <c r="H94" t="s">
        <v>228</v>
      </c>
      <c r="I94" t="s">
        <v>229</v>
      </c>
      <c r="J94" t="str">
        <f t="shared" si="4"/>
        <v>B38-ខាតពីការលក់ទ្រព្យសកម្មរយៈពេលវែង/Loss on disposal of fixed assets</v>
      </c>
    </row>
    <row r="95" spans="1:10" x14ac:dyDescent="0.3">
      <c r="A95">
        <v>93</v>
      </c>
      <c r="B95" t="s">
        <v>643</v>
      </c>
      <c r="C95" t="s">
        <v>501</v>
      </c>
      <c r="D95" t="str">
        <f t="shared" si="3"/>
        <v>GL Account47519Social security contribution holiday pay and salaries</v>
      </c>
      <c r="H95" t="s">
        <v>230</v>
      </c>
      <c r="I95" t="s">
        <v>231</v>
      </c>
      <c r="J95" t="str">
        <f t="shared" si="4"/>
        <v>B39-ខាតពីការប្តូរប្រាក់សម្រេចបាន/Loss on realised currency translations</v>
      </c>
    </row>
    <row r="96" spans="1:10" x14ac:dyDescent="0.3">
      <c r="A96">
        <v>94</v>
      </c>
      <c r="B96" t="s">
        <v>644</v>
      </c>
      <c r="C96" t="s">
        <v>502</v>
      </c>
      <c r="D96" t="str">
        <f t="shared" si="3"/>
        <v>GL Account47533Special salary-tax, pension</v>
      </c>
      <c r="H96" t="s">
        <v>232</v>
      </c>
      <c r="I96" t="s">
        <v>233</v>
      </c>
      <c r="J96" t="str">
        <f t="shared" si="4"/>
        <v>B40-ខាតពីការប្តូរប្រាក់មិនទាន់សម្រេចបាន/Loss on unrealised currency translations</v>
      </c>
    </row>
    <row r="97" spans="1:10" x14ac:dyDescent="0.3">
      <c r="A97">
        <v>95</v>
      </c>
      <c r="B97" t="s">
        <v>645</v>
      </c>
      <c r="C97" t="s">
        <v>503</v>
      </c>
      <c r="D97" t="str">
        <f t="shared" si="3"/>
        <v>GL Account47570Labour market insurance premiums</v>
      </c>
      <c r="H97" t="s">
        <v>234</v>
      </c>
      <c r="I97" t="s">
        <v>235</v>
      </c>
      <c r="J97" t="str">
        <f t="shared" si="4"/>
        <v>B41-ចំណាយផ្សេងៗ/Other expenses</v>
      </c>
    </row>
    <row r="98" spans="1:10" x14ac:dyDescent="0.3">
      <c r="A98">
        <v>96</v>
      </c>
      <c r="B98" t="s">
        <v>646</v>
      </c>
      <c r="C98" t="s">
        <v>547</v>
      </c>
      <c r="D98" t="str">
        <f t="shared" si="3"/>
        <v>GL Account47585Personnel insurance, (employees sent out from HO)</v>
      </c>
      <c r="H98" t="s">
        <v>236</v>
      </c>
      <c r="I98" t="s">
        <v>237</v>
      </c>
      <c r="J98" t="str">
        <f t="shared" si="4"/>
        <v>B42-ប្រាក់ចំណេញ/(ខាត) ពីប្រតិបត្តិការ (B42=B7+B8+B12-B22)/ Profit/Loss from Operations (B42=B7+B8+B12-B22)</v>
      </c>
    </row>
    <row r="99" spans="1:10" x14ac:dyDescent="0.3">
      <c r="A99">
        <v>97</v>
      </c>
      <c r="B99" t="s">
        <v>647</v>
      </c>
      <c r="C99" t="s">
        <v>505</v>
      </c>
      <c r="D99" t="str">
        <f t="shared" si="3"/>
        <v>GL Account47600Budget account other staff costs</v>
      </c>
      <c r="H99" t="s">
        <v>238</v>
      </c>
      <c r="I99" t="s">
        <v>239</v>
      </c>
      <c r="J99" t="str">
        <f t="shared" si="4"/>
        <v>B43-ចំណាយការប្រាក់បង់ឱ្យនិវាសនជន /Interest expense paid to residents</v>
      </c>
    </row>
    <row r="100" spans="1:10" x14ac:dyDescent="0.3">
      <c r="A100">
        <v>98</v>
      </c>
      <c r="B100" t="s">
        <v>648</v>
      </c>
      <c r="C100" t="s">
        <v>506</v>
      </c>
      <c r="D100" t="str">
        <f t="shared" si="3"/>
        <v>GL Account47610Education</v>
      </c>
      <c r="H100" t="s">
        <v>240</v>
      </c>
      <c r="I100" t="s">
        <v>241</v>
      </c>
      <c r="J100" t="str">
        <f t="shared" si="4"/>
        <v>B44-ចំណាយការប្រាក់បង់ឱ្យអនិវាសនជន /Interest expense paid to non-residents</v>
      </c>
    </row>
    <row r="101" spans="1:10" x14ac:dyDescent="0.3">
      <c r="A101">
        <v>99</v>
      </c>
      <c r="B101" t="s">
        <v>649</v>
      </c>
      <c r="C101" t="s">
        <v>507</v>
      </c>
      <c r="D101" t="str">
        <f t="shared" si="3"/>
        <v xml:space="preserve">GL Account47631Entertainment (Internal)  </v>
      </c>
      <c r="H101" t="s">
        <v>242</v>
      </c>
      <c r="I101" t="s">
        <v>243</v>
      </c>
      <c r="J101" t="str">
        <f t="shared" si="4"/>
        <v>B45-ចំណាយការប្រាក់សន្មត*/Unwinding Interest expense *</v>
      </c>
    </row>
    <row r="102" spans="1:10" x14ac:dyDescent="0.3">
      <c r="A102">
        <v>100</v>
      </c>
      <c r="B102" t="s">
        <v>650</v>
      </c>
      <c r="C102" t="s">
        <v>508</v>
      </c>
      <c r="D102" t="str">
        <f t="shared" si="3"/>
        <v xml:space="preserve">GL Account47635Entertainment (Country offices) </v>
      </c>
      <c r="H102" s="4" t="s">
        <v>244</v>
      </c>
      <c r="I102" s="4" t="s">
        <v>245</v>
      </c>
      <c r="J102" t="str">
        <f t="shared" si="4"/>
        <v>B46-ប្រាក់ចំណេញ/(ខាត) មុនបង់ពន្ធ [B46=(B42-B43-B44-B45)]/Profit/(Loss) Before Tax  [B46=(B42-B43-B44-B45)]</v>
      </c>
    </row>
    <row r="103" spans="1:10" x14ac:dyDescent="0.3">
      <c r="A103">
        <v>101</v>
      </c>
      <c r="B103" t="s">
        <v>651</v>
      </c>
      <c r="C103" t="s">
        <v>509</v>
      </c>
      <c r="D103" t="str">
        <f t="shared" si="3"/>
        <v>GL Account47670School fees</v>
      </c>
      <c r="H103" t="s">
        <v>246</v>
      </c>
      <c r="I103" t="s">
        <v>247</v>
      </c>
      <c r="J103" t="str">
        <f t="shared" si="4"/>
        <v>B47-ពន្ធលើប្រាក់ចំណូល/Income Tax</v>
      </c>
    </row>
    <row r="104" spans="1:10" x14ac:dyDescent="0.3">
      <c r="A104">
        <v>102</v>
      </c>
      <c r="B104" t="s">
        <v>652</v>
      </c>
      <c r="C104" t="s">
        <v>510</v>
      </c>
      <c r="D104" t="str">
        <f t="shared" si="3"/>
        <v>GL Account47691Staff recruitment</v>
      </c>
      <c r="H104" t="s">
        <v>248</v>
      </c>
      <c r="I104" t="s">
        <v>249</v>
      </c>
      <c r="J104" t="str">
        <f t="shared" si="4"/>
        <v>B48-ប្រាក់ចំណេញក្រោយបង់ពន្ធ ( B48=B46-B47)/ Net Profit After Tax ( B48=B46-B47)</v>
      </c>
    </row>
    <row r="105" spans="1:10" x14ac:dyDescent="0.3">
      <c r="A105">
        <v>103</v>
      </c>
      <c r="B105" t="s">
        <v>653</v>
      </c>
      <c r="C105" t="s">
        <v>548</v>
      </c>
      <c r="D105" t="str">
        <f t="shared" si="3"/>
        <v>GL Account47693Leisure activities (employees HO)</v>
      </c>
      <c r="H105" t="s">
        <v>250</v>
      </c>
      <c r="I105" t="s">
        <v>251</v>
      </c>
      <c r="J105" t="str">
        <f t="shared" si="4"/>
        <v>C1-ស្តុកវត្ថុធាតុដើម និងសម្ភារៈផ្គត់ផ្គង់ដើមគ្រា/ Stock of raw materials and supplies at the beginning of the period</v>
      </c>
    </row>
    <row r="106" spans="1:10" x14ac:dyDescent="0.3">
      <c r="A106">
        <v>104</v>
      </c>
      <c r="B106" t="s">
        <v>654</v>
      </c>
      <c r="C106" t="s">
        <v>511</v>
      </c>
      <c r="D106" t="str">
        <f t="shared" si="3"/>
        <v xml:space="preserve">GL Account47694Leisure activities (country offices). </v>
      </c>
      <c r="H106" t="s">
        <v>252</v>
      </c>
      <c r="I106" t="s">
        <v>253</v>
      </c>
      <c r="J106" t="str">
        <f t="shared" si="4"/>
        <v>C2-ចំណាយទិញវត្ថុធាតុដើម និងសម្ភារៈផ្គត់ផ្គង់ក្នុងគ្រា/ Purchases of raw materials and supplies during the period</v>
      </c>
    </row>
    <row r="107" spans="1:10" x14ac:dyDescent="0.3">
      <c r="A107">
        <v>105</v>
      </c>
      <c r="B107" t="s">
        <v>655</v>
      </c>
      <c r="C107" t="s">
        <v>504</v>
      </c>
      <c r="D107" t="str">
        <f t="shared" si="3"/>
        <v>GL Account47699Other personell costs</v>
      </c>
      <c r="H107" t="s">
        <v>254</v>
      </c>
      <c r="I107" t="s">
        <v>255</v>
      </c>
      <c r="J107" t="str">
        <f t="shared" si="4"/>
        <v>C3-ចំណាយផ្សេងៗទាក់ទងដល់ការទិញវត្ថុធាតុដើម ឬសម្ភារៈផ្គត់ផ្គង់( ១)/ Other expenses related to purchases of raw materials or supplies (1)</v>
      </c>
    </row>
    <row r="108" spans="1:10" x14ac:dyDescent="0.3">
      <c r="A108">
        <v>106</v>
      </c>
      <c r="B108" t="s">
        <v>656</v>
      </c>
      <c r="C108" t="s">
        <v>512</v>
      </c>
      <c r="D108" t="str">
        <f t="shared" si="3"/>
        <v>GL Account47811Depreciation balance software</v>
      </c>
      <c r="H108" s="4" t="s">
        <v>256</v>
      </c>
      <c r="I108" s="4" t="s">
        <v>257</v>
      </c>
      <c r="J108" t="str">
        <f t="shared" si="4"/>
        <v>C4-សរុបវត្ថុធាតុដើម និងសម្ភារៈផ្គត់ផ្គង់ដែលមានសម្រាប់ផលិត [C4 =សរុប (C1:C3)]/ Total raw materials and supplies available for production [C4 = Sum (C1:C3)]</v>
      </c>
    </row>
    <row r="109" spans="1:10" x14ac:dyDescent="0.3">
      <c r="A109">
        <v>107</v>
      </c>
      <c r="B109" t="s">
        <v>657</v>
      </c>
      <c r="C109" t="s">
        <v>513</v>
      </c>
      <c r="D109" t="str">
        <f t="shared" si="3"/>
        <v>GL Account47832Depreciation equipment</v>
      </c>
      <c r="H109" s="5" t="s">
        <v>258</v>
      </c>
      <c r="I109" s="5" t="s">
        <v>259</v>
      </c>
      <c r="J109" t="str">
        <f t="shared" si="4"/>
        <v xml:space="preserve">C5-ដក៖ ស្តុកវត្ថុធាតុដើម និងសម្ភារៈផ្គត់ផ្គង់ចុងគ្រា /Less:  Stock of raw materials and supplies at the end of the period </v>
      </c>
    </row>
    <row r="110" spans="1:10" x14ac:dyDescent="0.3">
      <c r="A110">
        <v>108</v>
      </c>
      <c r="B110" t="s">
        <v>658</v>
      </c>
      <c r="C110" t="s">
        <v>514</v>
      </c>
      <c r="D110" t="str">
        <f t="shared" si="3"/>
        <v>GL Account47833Depreciation installations</v>
      </c>
      <c r="H110" s="4" t="s">
        <v>260</v>
      </c>
      <c r="I110" s="4" t="s">
        <v>261</v>
      </c>
      <c r="J110" t="str">
        <f t="shared" si="4"/>
        <v>C6-ចំណាយថ្លៃដើមវត្ថុធាតុដើម និងសម្ភារៈផ្គត់ផ្គង់ដែលបានប្រើប្រាស់ [C6 = (C4 -C5)]/Expenses on raw materials and supplies used  [C6 = (C4 -C5)]</v>
      </c>
    </row>
    <row r="111" spans="1:10" x14ac:dyDescent="0.3">
      <c r="A111">
        <v>109</v>
      </c>
      <c r="B111" t="s">
        <v>659</v>
      </c>
      <c r="C111" t="s">
        <v>515</v>
      </c>
      <c r="D111" t="str">
        <f t="shared" si="3"/>
        <v>GL Account47834Depreciation vehicles</v>
      </c>
      <c r="H111" s="4" t="s">
        <v>262</v>
      </c>
      <c r="I111" s="4" t="s">
        <v>263</v>
      </c>
      <c r="J111" t="str">
        <f t="shared" si="4"/>
        <v>C7-ចំណាយផ្សេងៗក្នុងផលិតកម្ម [C7 =សរុប(C8 :C14)]/Other Production Costs [C7 =Sum(C8 :C14)]</v>
      </c>
    </row>
    <row r="112" spans="1:10" x14ac:dyDescent="0.3">
      <c r="A112">
        <v>110</v>
      </c>
      <c r="B112" t="s">
        <v>660</v>
      </c>
      <c r="C112" t="s">
        <v>516</v>
      </c>
      <c r="D112" t="str">
        <f t="shared" si="3"/>
        <v>GL Account47835Depreciation computers</v>
      </c>
      <c r="H112" t="s">
        <v>264</v>
      </c>
      <c r="I112" t="s">
        <v>265</v>
      </c>
      <c r="J112" t="str">
        <f t="shared" si="4"/>
        <v>C8-ប្រាក់បៀវត្សអ្នកគ្រប់គ្រង និងកម្មករសម្រាប់ការផលិត/Salaries for managers and workers in the production</v>
      </c>
    </row>
    <row r="113" spans="1:10" x14ac:dyDescent="0.3">
      <c r="A113">
        <v>111</v>
      </c>
      <c r="B113" t="s">
        <v>661</v>
      </c>
      <c r="C113" t="s">
        <v>517</v>
      </c>
      <c r="D113" t="str">
        <f t="shared" si="3"/>
        <v>GL Account47960Exchange losses on operating receivables and liabilities</v>
      </c>
      <c r="H113" t="s">
        <v>266</v>
      </c>
      <c r="I113" t="s">
        <v>267</v>
      </c>
      <c r="J113" t="str">
        <f t="shared" si="4"/>
        <v>C9-រំលស់ទ្រព្យសកម្មអរូបីរយៈពេលវែងជាអាទិ៍មាន៖ មូលនិធិពាណិជ្ជកម្ម លិខិតអនុញ្ញាត.../Armortization of intangible assets such as goodwill, license…</v>
      </c>
    </row>
    <row r="114" spans="1:10" x14ac:dyDescent="0.3">
      <c r="A114">
        <v>112</v>
      </c>
      <c r="B114" t="s">
        <v>662</v>
      </c>
      <c r="C114" t="s">
        <v>518</v>
      </c>
      <c r="D114" t="str">
        <f t="shared" si="3"/>
        <v>GL Account47971Losses on sale of equipment</v>
      </c>
      <c r="H114" t="s">
        <v>268</v>
      </c>
      <c r="I114" t="s">
        <v>269</v>
      </c>
      <c r="J114" t="str">
        <f t="shared" si="4"/>
        <v>C10-ប្រេងឥន្ធនៈ ទឹក និងថាមពល/Fuel, water and power</v>
      </c>
    </row>
    <row r="115" spans="1:10" x14ac:dyDescent="0.3">
      <c r="A115">
        <v>113</v>
      </c>
      <c r="B115" t="s">
        <v>663</v>
      </c>
      <c r="C115" t="s">
        <v>519</v>
      </c>
      <c r="D115" t="str">
        <f t="shared" si="3"/>
        <v>GL Account47972Losses on sale of computers</v>
      </c>
      <c r="H115" t="s">
        <v>270</v>
      </c>
      <c r="I115" t="s">
        <v>271</v>
      </c>
      <c r="J115" t="str">
        <f t="shared" si="4"/>
        <v>C11-ការវេចខ្ចប់/Packaging</v>
      </c>
    </row>
    <row r="116" spans="1:10" x14ac:dyDescent="0.3">
      <c r="A116">
        <v>114</v>
      </c>
      <c r="B116" t="s">
        <v>664</v>
      </c>
      <c r="C116" t="s">
        <v>520</v>
      </c>
      <c r="D116" t="str">
        <f t="shared" si="3"/>
        <v>GL Account47973Losses on sale of vehicles</v>
      </c>
      <c r="H116" t="s">
        <v>272</v>
      </c>
      <c r="I116" t="s">
        <v>273</v>
      </c>
      <c r="J116" t="str">
        <f t="shared" si="4"/>
        <v>C12-រំលស់រោងចក្រ គ្រឿងម៉ាស៊ីន និងបរិក្ខារផ្សេងៗក្នុងផលិតកម្ម/Depreciation of plants and equipment</v>
      </c>
    </row>
    <row r="117" spans="1:10" x14ac:dyDescent="0.3">
      <c r="A117">
        <v>115</v>
      </c>
      <c r="B117" t="s">
        <v>665</v>
      </c>
      <c r="C117" t="s">
        <v>521</v>
      </c>
      <c r="D117" t="str">
        <f t="shared" si="3"/>
        <v>GL Account48311Interest income, own funds</v>
      </c>
      <c r="H117" t="s">
        <v>274</v>
      </c>
      <c r="I117" t="s">
        <v>275</v>
      </c>
      <c r="J117" t="str">
        <f t="shared" si="4"/>
        <v>C13-សេវាម៉ៅការបន្ត និងសេវាផលិតដោយសហគ្រាសដទៃ/Sub-contract and production services costs by other enterprises</v>
      </c>
    </row>
    <row r="118" spans="1:10" x14ac:dyDescent="0.3">
      <c r="A118">
        <v>116</v>
      </c>
      <c r="B118" t="s">
        <v>666</v>
      </c>
      <c r="C118" t="s">
        <v>522</v>
      </c>
      <c r="D118" t="str">
        <f t="shared" si="3"/>
        <v>GL Account48312Interest income, abroad</v>
      </c>
      <c r="H118" t="s">
        <v>276</v>
      </c>
      <c r="I118" t="s">
        <v>277</v>
      </c>
      <c r="J118" t="str">
        <f t="shared" si="4"/>
        <v>C14-ចំណាយផ្សេងៗក្នុងផលិតកម្ម/Other manufacturing costs</v>
      </c>
    </row>
    <row r="119" spans="1:10" x14ac:dyDescent="0.3">
      <c r="A119">
        <v>117</v>
      </c>
      <c r="B119" t="s">
        <v>667</v>
      </c>
      <c r="C119" t="s">
        <v>523</v>
      </c>
      <c r="D119" t="str">
        <f t="shared" si="3"/>
        <v>GL Account48313Interest income, current receivables</v>
      </c>
      <c r="H119" t="s">
        <v>278</v>
      </c>
      <c r="I119" t="s">
        <v>279</v>
      </c>
      <c r="J119" t="str">
        <f t="shared" si="4"/>
        <v>C15-ការងារកំពុងដំណើរការ ឬស្តុកកំពុងផលិតនៅដើមគ្រា/Work in progress or stock in progress at the beginning of the period</v>
      </c>
    </row>
    <row r="120" spans="1:10" x14ac:dyDescent="0.3">
      <c r="A120">
        <v>118</v>
      </c>
      <c r="B120" t="s">
        <v>668</v>
      </c>
      <c r="C120" t="s">
        <v>524</v>
      </c>
      <c r="D120" t="str">
        <f t="shared" si="3"/>
        <v>GL Account48314Interest incom, tax account</v>
      </c>
      <c r="H120" s="5" t="s">
        <v>280</v>
      </c>
      <c r="I120" s="5" t="s">
        <v>281</v>
      </c>
      <c r="J120" t="str">
        <f t="shared" si="4"/>
        <v xml:space="preserve">C16-ដក៖ ការងារកំពុងដំណើរការ ឬស្តុកកំពុងផលិតនៅចុងគ្រា/Less:  Work in progress or stock in progress at the end of the period </v>
      </c>
    </row>
    <row r="121" spans="1:10" x14ac:dyDescent="0.3">
      <c r="A121">
        <v>119</v>
      </c>
      <c r="B121" t="s">
        <v>669</v>
      </c>
      <c r="C121" t="s">
        <v>525</v>
      </c>
      <c r="D121" t="str">
        <f t="shared" si="3"/>
        <v>GL Account48330Exchange diff on current receivables and investments</v>
      </c>
      <c r="H121" s="5" t="s">
        <v>282</v>
      </c>
      <c r="I121" s="5" t="s">
        <v>283</v>
      </c>
      <c r="J121" t="str">
        <f t="shared" si="4"/>
        <v>C17-សរុបចំណាយថ្លៃដើមផលិតកម្ម (C17 = C6+C7+C15 -C16)/Total Production Costs (C17 = C6+C7+C15 - C16)</v>
      </c>
    </row>
    <row r="122" spans="1:10" x14ac:dyDescent="0.3">
      <c r="A122">
        <v>120</v>
      </c>
      <c r="B122" t="s">
        <v>670</v>
      </c>
      <c r="C122" t="s">
        <v>526</v>
      </c>
      <c r="D122" t="str">
        <f t="shared" si="3"/>
        <v>GL Account48422Penalty interest expense for accounts payable-trad</v>
      </c>
      <c r="H122" t="s">
        <v>284</v>
      </c>
      <c r="I122" t="s">
        <v>285</v>
      </c>
      <c r="J122" t="str">
        <f t="shared" si="4"/>
        <v>C18-ស្តុកផលិតផលសម្រេចនៅដើមគ្រា/Stock of finished products at​ the beginning of the period</v>
      </c>
    </row>
    <row r="123" spans="1:10" x14ac:dyDescent="0.3">
      <c r="A123">
        <v>121</v>
      </c>
      <c r="B123" t="s">
        <v>671</v>
      </c>
      <c r="C123" t="s">
        <v>527</v>
      </c>
      <c r="D123" t="str">
        <f t="shared" si="3"/>
        <v>GL Account48423Interest expense, tax account</v>
      </c>
      <c r="H123" s="5" t="s">
        <v>286</v>
      </c>
      <c r="I123" s="5" t="s">
        <v>287</v>
      </c>
      <c r="J123" t="str">
        <f t="shared" si="4"/>
        <v xml:space="preserve">C19-ដក៖ ស្តុកផលិតផលសម្រេចនៅចុងគ្រា /Less:  Stock of finished product at the end of the period </v>
      </c>
    </row>
    <row r="124" spans="1:10" x14ac:dyDescent="0.3">
      <c r="A124">
        <v>122</v>
      </c>
      <c r="B124" t="s">
        <v>672</v>
      </c>
      <c r="C124" t="s">
        <v>549</v>
      </c>
      <c r="D124" t="str">
        <f t="shared" si="3"/>
        <v xml:space="preserve">GL Account48424Interest expense, not in </v>
      </c>
      <c r="H124" t="s">
        <v>288</v>
      </c>
      <c r="I124" t="s">
        <v>289</v>
      </c>
      <c r="J124" t="str">
        <f t="shared" si="4"/>
        <v>C20-ថ្លៃដើមផលិតផលសម្រេចដែលបានលក់ (C20 = C17+C18-C19)/Cost of Finished Products Sold  (C20 = C17+C18-C19)</v>
      </c>
    </row>
    <row r="125" spans="1:10" x14ac:dyDescent="0.3">
      <c r="A125">
        <v>123</v>
      </c>
      <c r="B125" t="s">
        <v>673</v>
      </c>
      <c r="C125" t="s">
        <v>528</v>
      </c>
      <c r="D125" t="str">
        <f t="shared" si="3"/>
        <v>GL Account48430Exchange difference on liabilities</v>
      </c>
      <c r="H125" t="s">
        <v>290</v>
      </c>
      <c r="I125" t="s">
        <v>291</v>
      </c>
      <c r="J125" t="str">
        <f t="shared" si="4"/>
        <v>D1-ស្តុកទំនិញដើមគ្រា/ Stock of goods at the beginning of the period</v>
      </c>
    </row>
    <row r="126" spans="1:10" x14ac:dyDescent="0.3">
      <c r="A126">
        <v>124</v>
      </c>
      <c r="B126" t="s">
        <v>674</v>
      </c>
      <c r="C126" t="s">
        <v>529</v>
      </c>
      <c r="D126" t="str">
        <f t="shared" si="3"/>
        <v>GL Account48890Other appropriations</v>
      </c>
      <c r="H126" t="s">
        <v>292</v>
      </c>
      <c r="I126" t="s">
        <v>293</v>
      </c>
      <c r="J126" t="str">
        <f t="shared" si="4"/>
        <v>D2-ចំណាយទិញទំនិញក្នុងគ្រា/ Purchases of goods during the period</v>
      </c>
    </row>
    <row r="127" spans="1:10" x14ac:dyDescent="0.3">
      <c r="H127" s="4" t="s">
        <v>294</v>
      </c>
      <c r="I127" s="4" t="s">
        <v>295</v>
      </c>
      <c r="J127" t="str">
        <f t="shared" si="4"/>
        <v>D3-ចំណាយផ្សេងៗទាក់ទងដល់ការទិញទំនិញ [D3 = សរុប (D4 :D6)]/ Other Expenses Related to Purchasing of Goods [D3 =Sum(D4 :D6)]</v>
      </c>
    </row>
    <row r="128" spans="1:10" x14ac:dyDescent="0.3">
      <c r="H128" t="s">
        <v>296</v>
      </c>
      <c r="I128" t="s">
        <v>297</v>
      </c>
      <c r="J128" t="str">
        <f t="shared" si="4"/>
        <v>D4-    ចំណាយដឹកជញ្ជូនចូល/       Transportation-in expenses</v>
      </c>
    </row>
    <row r="129" spans="8:10" x14ac:dyDescent="0.3">
      <c r="H129" t="s">
        <v>298</v>
      </c>
      <c r="I129" t="s">
        <v>299</v>
      </c>
      <c r="J129" t="str">
        <f t="shared" si="4"/>
        <v>D5-    ចំណាយបង់ពន្ធគយនាំចូល និងពន្ធដទៃទៀតដែលជាបន្ទុករបស់ហគ្រាស/        Imported duty and other taxes as enterprise's expenses</v>
      </c>
    </row>
    <row r="130" spans="8:10" x14ac:dyDescent="0.3">
      <c r="H130" t="s">
        <v>300</v>
      </c>
      <c r="I130" t="s">
        <v>301</v>
      </c>
      <c r="J130" t="str">
        <f t="shared" si="4"/>
        <v>D6-    ចំណាយដទៃទៀតក្រៅពី D4 និង D5/        Other expenses excluding D4 and D5</v>
      </c>
    </row>
    <row r="131" spans="8:10" x14ac:dyDescent="0.3">
      <c r="H131" s="4" t="s">
        <v>302</v>
      </c>
      <c r="I131" s="4" t="s">
        <v>303</v>
      </c>
      <c r="J131" t="str">
        <f t="shared" si="4"/>
        <v>D7-សរុបចំណាយថ្លៃដើមទំនិញ [D7 =(D1+D2+D3)]/Total Costs of Goods [D7 =(D1+D2+D3)]</v>
      </c>
    </row>
    <row r="132" spans="8:10" x14ac:dyDescent="0.3">
      <c r="H132" s="5" t="s">
        <v>304</v>
      </c>
      <c r="I132" s="5" t="s">
        <v>305</v>
      </c>
      <c r="J132" t="str">
        <f t="shared" ref="J132:J195" si="5">H132&amp;"-"&amp;I132</f>
        <v xml:space="preserve">D8-ដក៖ ស្តុកទំនិញនៅចុងគ្រា /Less :  Stock of goods at the end of the period </v>
      </c>
    </row>
    <row r="133" spans="8:10" x14ac:dyDescent="0.3">
      <c r="H133" s="4" t="s">
        <v>306</v>
      </c>
      <c r="I133" s="4" t="s">
        <v>307</v>
      </c>
      <c r="J133" t="str">
        <f t="shared" si="5"/>
        <v>D9-ថ្លៃដើមទំនិញដែលបានលក់ [D9 =(D7-D8)]/Costs of Goods Sold (D9 =D7-D8)</v>
      </c>
    </row>
    <row r="134" spans="8:10" x14ac:dyDescent="0.3">
      <c r="H134" t="s">
        <v>308</v>
      </c>
      <c r="I134" t="s">
        <v>309</v>
      </c>
      <c r="J134" t="str">
        <f t="shared" si="5"/>
        <v>E1-ប្រាក់ចំណេញ/(ខាត)មុនបង់ពន្ធ / លទ្ធផលគណនេយ្យ ចំណេញ / (ខាត) (E1=B46)/Profit/(Loss) Before Tax / Accounting Profit / (Loss) (E1=B46)</v>
      </c>
    </row>
    <row r="135" spans="8:10" x14ac:dyDescent="0.3">
      <c r="H135" t="s">
        <v>310</v>
      </c>
      <c r="I135" t="s">
        <v>311</v>
      </c>
      <c r="J135" t="str">
        <f t="shared" si="5"/>
        <v>E2-ចំណាយរំលស់គណនេយ្យ (TOI 01/IV-B36 + TOI 01/V-C9, C12) /Accounting depreciation (TOI 01/IV-B36+ TOI 01/V-C9, C12 )</v>
      </c>
    </row>
    <row r="136" spans="8:10" x14ac:dyDescent="0.3">
      <c r="H136" t="s">
        <v>312</v>
      </c>
      <c r="I136" t="s">
        <v>313</v>
      </c>
      <c r="J136" t="str">
        <f t="shared" si="5"/>
        <v>E3-ចំណាយលើការកំសាន្តសប្បាយ. ការលំហែកំសាន្ត និងការទទួលភ្ញៀវ /Amusement, recreation and entertainment expenses</v>
      </c>
    </row>
    <row r="137" spans="8:10" x14ac:dyDescent="0.3">
      <c r="H137" t="s">
        <v>314</v>
      </c>
      <c r="I137" t="s">
        <v>315</v>
      </c>
      <c r="J137" t="str">
        <f t="shared" si="5"/>
        <v>E4-ការកើនឡើងនូវសំវិធានធន(E4=TOI 01/IV-B37) /Increase in provisions  (E4=TOI 01/IV-B37)</v>
      </c>
    </row>
    <row r="138" spans="8:10" x14ac:dyDescent="0.3">
      <c r="H138" t="s">
        <v>316</v>
      </c>
      <c r="I138" t="s">
        <v>317</v>
      </c>
      <c r="J138" t="str">
        <f t="shared" si="5"/>
        <v>E5-អំណោយ និងឧបត្ថម្ភកធនផ្សេងៗ /Donations, grants and subsidies</v>
      </c>
    </row>
    <row r="139" spans="8:10" x14ac:dyDescent="0.3">
      <c r="H139" t="s">
        <v>318</v>
      </c>
      <c r="I139" t="s">
        <v>319</v>
      </c>
      <c r="J139" t="str">
        <f t="shared" si="5"/>
        <v>E6-ខាតពីការលក់ទ្រព្យសកម្មរយៈពេលវែង (ខាតតាមបញ្ជីគណនេយ្យ E6=TOI 01/IV-B38) /Loss on disposal of fixed assets (as per accounting books E6= TOI 01/IV-B38)</v>
      </c>
    </row>
    <row r="140" spans="8:10" x14ac:dyDescent="0.3">
      <c r="H140" t="s">
        <v>320</v>
      </c>
      <c r="I140" t="s">
        <v>321</v>
      </c>
      <c r="J140" t="str">
        <f t="shared" si="5"/>
        <v>E7-ចំណាយមានលក្ខណៈស្តុកស្តម្ភហួសហេតុមិនអនុញ្ញាត /Extravagant expenses</v>
      </c>
    </row>
    <row r="141" spans="8:10" x14ac:dyDescent="0.3">
      <c r="H141" t="s">
        <v>322</v>
      </c>
      <c r="I141" t="s">
        <v>323</v>
      </c>
      <c r="J141" t="str">
        <f t="shared" si="5"/>
        <v>E8-ចំណាយមិនបម្រើឱ្យសកម្មភាពអាជីវកម្ម  /Non-business related expenses</v>
      </c>
    </row>
    <row r="142" spans="8:10" x14ac:dyDescent="0.3">
      <c r="H142" t="s">
        <v>324</v>
      </c>
      <c r="I142" t="s">
        <v>325</v>
      </c>
      <c r="J142" t="str">
        <f t="shared" si="5"/>
        <v>E9-ខាតលើប្រតិបត្តិការជាមួយបុគ្គលជាប់ទាក់ទិន /Losses on transactions with related parties</v>
      </c>
    </row>
    <row r="143" spans="8:10" x14ac:dyDescent="0.3">
      <c r="H143" t="s">
        <v>326</v>
      </c>
      <c r="I143" t="s">
        <v>327</v>
      </c>
      <c r="J143" t="str">
        <f t="shared" si="5"/>
        <v>E10-ចំណាយលើការផាកពិន័យ និងទោសទណ្ឌផ្សេងៗ /Fines and other penalties</v>
      </c>
    </row>
    <row r="144" spans="8:10" x14ac:dyDescent="0.3">
      <c r="H144" t="s">
        <v>328</v>
      </c>
      <c r="I144" t="s">
        <v>329</v>
      </c>
      <c r="J144" t="str">
        <f t="shared" si="5"/>
        <v>E11-ចំណាយនៃការិយបរិច្ឆេទមុន /Expenses related to previous period</v>
      </c>
    </row>
    <row r="145" spans="8:10" x14ac:dyDescent="0.3">
      <c r="H145" t="s">
        <v>330</v>
      </c>
      <c r="I145" t="s">
        <v>331</v>
      </c>
      <c r="J145" t="str">
        <f t="shared" si="5"/>
        <v>E12-ចំណាយពន្ធអាករដែលមិនអាចកាត់កងបាន  /Other non-deductible taxes expense</v>
      </c>
    </row>
    <row r="146" spans="8:10" x14ac:dyDescent="0.3">
      <c r="H146" t="s">
        <v>332</v>
      </c>
      <c r="I146" t="s">
        <v>333</v>
      </c>
      <c r="J146" t="str">
        <f t="shared" si="5"/>
        <v>E13-លាភការរបស់អាជីវករ និងគ្រួសារ /Remuneration of owners and family</v>
      </c>
    </row>
    <row r="147" spans="8:10" x14ac:dyDescent="0.3">
      <c r="H147" t="s">
        <v>334</v>
      </c>
      <c r="I147" t="s">
        <v>335</v>
      </c>
      <c r="J147" t="str">
        <f t="shared" si="5"/>
        <v>E14-ផលប្រយោជន៍របស់អាជីវករ និងគ្រួសារ  /Benefits of owner and family</v>
      </c>
    </row>
    <row r="148" spans="8:10" x14ac:dyDescent="0.3">
      <c r="H148" t="s">
        <v>336</v>
      </c>
      <c r="I148" t="s">
        <v>337</v>
      </c>
      <c r="J148" t="str">
        <f t="shared" si="5"/>
        <v>E15-ចំណាយបៀវត្សពីការបម្រើការងារដែលមិនទាន់បានបើកក្នុងរយៈពេល ១៨០ថ្ងៃនៃឆ្នាំបន្ទាប់ /Salary unpaid within 180 days of next tax year</v>
      </c>
    </row>
    <row r="149" spans="8:10" x14ac:dyDescent="0.3">
      <c r="H149" t="s">
        <v>338</v>
      </c>
      <c r="I149" t="s">
        <v>339</v>
      </c>
      <c r="J149" t="str">
        <f t="shared" si="5"/>
        <v>E16-ចំណាយដល់បុគ្គលទាក់ទិនដែលមិនទាន់បានបើកក្នុងរយៈពេល ១៨០ថ្ងៃនៃឆ្នាំបន្ទាប់ /Related-party expense unpaid within 180 days of next tax year</v>
      </c>
    </row>
    <row r="150" spans="8:10" x14ac:dyDescent="0.3">
      <c r="H150" t="s">
        <v>340</v>
      </c>
      <c r="I150" t="s">
        <v>341</v>
      </c>
      <c r="J150" t="str">
        <f t="shared" si="5"/>
        <v>E17-ចំណាយផ្សេងៗមិនអនុញ្ញាតឱ្យកាត់កងបាន /Other non-deductible expenses</v>
      </c>
    </row>
    <row r="151" spans="8:10" x14ac:dyDescent="0.3">
      <c r="H151" s="4" t="s">
        <v>342</v>
      </c>
      <c r="I151" s="4" t="s">
        <v>343</v>
      </c>
      <c r="J151" t="str">
        <f t="shared" si="5"/>
        <v>E18-សរុប [E18=សរុប(E2:E17)] /Total [E18=Sum(E2:E17)]</v>
      </c>
    </row>
    <row r="152" spans="8:10" x14ac:dyDescent="0.3">
      <c r="H152" t="s">
        <v>344</v>
      </c>
      <c r="I152" t="s">
        <v>345</v>
      </c>
      <c r="J152" t="str">
        <f t="shared" si="5"/>
        <v>E19-ការផ្គត់ផ្គង់ទំនិញ និងសេវាដោយឥតគិតថ្លៃ  /Supplies of goods and services free of charge</v>
      </c>
    </row>
    <row r="153" spans="8:10" x14ac:dyDescent="0.3">
      <c r="H153" t="s">
        <v>346</v>
      </c>
      <c r="I153" t="s">
        <v>347</v>
      </c>
      <c r="J153" t="str">
        <f t="shared" si="5"/>
        <v>E20-ការដាក់ទ្រព្យសកម្មរយៈពេលវែងឱ្យប្រើប្រាស់ដោយឥតគិតថ្លៃ  /Granting fixed assets for uses free of charge</v>
      </c>
    </row>
    <row r="154" spans="8:10" x14ac:dyDescent="0.3">
      <c r="H154" t="s">
        <v>348</v>
      </c>
      <c r="I154" t="s">
        <v>349</v>
      </c>
      <c r="J154" t="str">
        <f t="shared" si="5"/>
        <v xml:space="preserve">E21-ការកែលម្អទ្រព្យសកម្មរយៈពេលវែងដោយអ្នកជួលមិនគិតថ្លៃពីម្ចាស់ /Improvement of fixed assets made by lessee without charge to lessor </v>
      </c>
    </row>
    <row r="155" spans="8:10" x14ac:dyDescent="0.3">
      <c r="H155" t="s">
        <v>350</v>
      </c>
      <c r="I155" t="s">
        <v>351</v>
      </c>
      <c r="J155" t="str">
        <f t="shared" si="5"/>
        <v>E22-អំណោយ និងឧបត្ថម្ភកធនផ្សេងៗមិនទទួលស្គាល់ក្នុងគណនេយ្យ  /Donations, grants and subsidies not recorded in the accounting book</v>
      </c>
    </row>
    <row r="156" spans="8:10" x14ac:dyDescent="0.3">
      <c r="H156" t="s">
        <v>352</v>
      </c>
      <c r="I156" t="s">
        <v>353</v>
      </c>
      <c r="J156" t="str">
        <f t="shared" si="5"/>
        <v>E23-ផលចំណេញ / តម្លៃលើសពីការលក់ទ្រព្យសកម្មរយៈពេលវែងតាមច្បាប់សារពើពន្ធ (TOI 01/XI) /Gain on disposal of fixed assets as per LOT (TOI 01/XI)</v>
      </c>
    </row>
    <row r="157" spans="8:10" x14ac:dyDescent="0.3">
      <c r="H157" t="s">
        <v>354</v>
      </c>
      <c r="I157" t="s">
        <v>355</v>
      </c>
      <c r="J157" t="str">
        <f t="shared" si="5"/>
        <v>E24-ចំណូលផ្សេងៗទៀតដែលមិនបានកត់ត្រាក្នុងបញ្ជីគណនេយ្យ  /Other incomes not recorded in the accounting book</v>
      </c>
    </row>
    <row r="158" spans="8:10" x14ac:dyDescent="0.3">
      <c r="H158" s="4" t="s">
        <v>356</v>
      </c>
      <c r="I158" s="4" t="s">
        <v>357</v>
      </c>
      <c r="J158" t="str">
        <f t="shared" si="5"/>
        <v>E25-សរុប [E25=សរុប(E19:E24)] /Total  [E25=Sum(E19:E24)]</v>
      </c>
    </row>
    <row r="159" spans="8:10" x14ac:dyDescent="0.3">
      <c r="H159" t="s">
        <v>358</v>
      </c>
      <c r="I159" t="s">
        <v>359</v>
      </c>
      <c r="J159" t="str">
        <f t="shared" si="5"/>
        <v>E26-រំលស់អនុញ្ញាតតាមច្បាប់សារពើពន្ធ (TOI 01/IX) /Deductible amortisation, depletion and depreciation as per LOT (TOI 01/IX)</v>
      </c>
    </row>
    <row r="160" spans="8:10" x14ac:dyDescent="0.3">
      <c r="H160" t="s">
        <v>360</v>
      </c>
      <c r="I160" t="s">
        <v>361</v>
      </c>
      <c r="J160" t="str">
        <f t="shared" si="5"/>
        <v>E27-រំលស់ពិសេសអនុញ្ញាតតាមច្បាប់សារពើពន្ធ (TOI 01/X) /Special depreciation as per LOT (TOI 01/X)</v>
      </c>
    </row>
    <row r="161" spans="8:10" x14ac:dyDescent="0.3">
      <c r="H161" t="s">
        <v>362</v>
      </c>
      <c r="I161" t="s">
        <v>363</v>
      </c>
      <c r="J161" t="str">
        <f t="shared" si="5"/>
        <v>E28-ការថយចុះនូវសំវិធានធន (E28=TOI 01/IV-B37)/Decrease in provision (E28=TOI 01/IV-B37)</v>
      </c>
    </row>
    <row r="162" spans="8:10" x14ac:dyDescent="0.3">
      <c r="H162" t="s">
        <v>364</v>
      </c>
      <c r="I162" t="s">
        <v>365</v>
      </c>
      <c r="J162" t="str">
        <f t="shared" si="5"/>
        <v>E29-ខាតពីការលក់ទ្រព្យសកម្មរយៈពេលវែងតាមច្បាប់សារពើពន្ធ(TOI 01/XI)/Loss on disposal of fixed assests as per LOT (TOI 01/ XI)</v>
      </c>
    </row>
    <row r="163" spans="8:10" x14ac:dyDescent="0.3">
      <c r="H163" t="s">
        <v>366</v>
      </c>
      <c r="I163" t="s">
        <v>367</v>
      </c>
      <c r="J163" t="str">
        <f t="shared" si="5"/>
        <v>E30-ចំណាយផ្សេងៗទៀតអនុញ្ញាតឱ្យកាត់កងបាន/Other deductible expenses</v>
      </c>
    </row>
    <row r="164" spans="8:10" x14ac:dyDescent="0.3">
      <c r="H164" s="4" t="s">
        <v>368</v>
      </c>
      <c r="I164" s="4" t="s">
        <v>369</v>
      </c>
      <c r="J164" t="str">
        <f t="shared" si="5"/>
        <v>E31-សរុប [E31=សរុប(E26:E30)]/Total [E31=Sum(E26:E30)]</v>
      </c>
    </row>
    <row r="165" spans="8:10" x14ac:dyDescent="0.3">
      <c r="H165" t="s">
        <v>370</v>
      </c>
      <c r="I165" t="s">
        <v>371</v>
      </c>
      <c r="J165" t="str">
        <f t="shared" si="5"/>
        <v>E32-ចំណូលលើភាគលាភទទួលបានពីអ្នកជាប់ពន្ធនិវាសនជន/Dividend income received from resident taxpayers</v>
      </c>
    </row>
    <row r="166" spans="8:10" x14ac:dyDescent="0.3">
      <c r="H166" t="s">
        <v>372</v>
      </c>
      <c r="I166" t="s">
        <v>373</v>
      </c>
      <c r="J166" t="str">
        <f t="shared" si="5"/>
        <v>E33-ចំណេញពីការលក់ទ្រព្យសកម្មរយៈពេលវែងតាមបញ្ជីគណនេយ្យ (E33=TOI 01/IV-B16)/Gain on disposal of fixed assets as per accounting books (E33=TOI 01/IV-B16 )</v>
      </c>
    </row>
    <row r="167" spans="8:10" x14ac:dyDescent="0.3">
      <c r="H167" t="s">
        <v>374</v>
      </c>
      <c r="I167" t="s">
        <v>375</v>
      </c>
      <c r="J167" t="str">
        <f t="shared" si="5"/>
        <v>E34-ចំណូលផ្សេងៗបានកត់ត្រាក្នុងបញ្ជីតែជាចំណូលមិនត្រូវជាប់ពន្ធក្នុងឆ្នាំ/Other incomes recorded, but not taxable during this period</v>
      </c>
    </row>
    <row r="168" spans="8:10" x14ac:dyDescent="0.3">
      <c r="H168" s="4" t="s">
        <v>376</v>
      </c>
      <c r="I168" s="4" t="s">
        <v>377</v>
      </c>
      <c r="J168" t="str">
        <f t="shared" si="5"/>
        <v>E35-សរុប [E35=សរុប(E32:E34)]/Total [E35=Sum(E32:E34)]</v>
      </c>
    </row>
    <row r="169" spans="8:10" x14ac:dyDescent="0.3">
      <c r="H169" t="s">
        <v>378</v>
      </c>
      <c r="I169" t="s">
        <v>379</v>
      </c>
      <c r="J169" t="str">
        <f t="shared" si="5"/>
        <v>E36-ប្រាក់ចំណូលសុទ្ធ/ (ខាត) ក្រោយនិយតកម្ម (E36=E1+E18+E25-E31-E35)/Profit/(Loss) After Adjustments  (E35=E1+E18+E25-E31-E35)</v>
      </c>
    </row>
    <row r="170" spans="8:10" x14ac:dyDescent="0.3">
      <c r="H170" t="s">
        <v>380</v>
      </c>
      <c r="I170" t="s">
        <v>381</v>
      </c>
      <c r="J170" t="str">
        <f t="shared" si="5"/>
        <v>E37-ចំណាយសប្បុរសធម៌ដែលមិនអាចកាត់កង(E37= F6, TOI 01/VIII-ក)/Non-deductible charitable contribution expenses (E37= F6, TOI 01/ VIII-ក)</v>
      </c>
    </row>
    <row r="171" spans="8:10" x14ac:dyDescent="0.3">
      <c r="H171" t="s">
        <v>382</v>
      </c>
      <c r="I171" t="s">
        <v>383</v>
      </c>
      <c r="J171" t="str">
        <f t="shared" si="5"/>
        <v>E38-ប្រាក់ចំណូលសុទ្ធ/(ខាត)មុននិយតកម្មលើការប្រាក់ (E38 = E36+E37)/Profit/(loss) before interest adjustment (E38 = E36+E37)</v>
      </c>
    </row>
    <row r="172" spans="8:10" x14ac:dyDescent="0.3">
      <c r="H172" s="5" t="s">
        <v>384</v>
      </c>
      <c r="I172" s="5" t="s">
        <v>385</v>
      </c>
      <c r="J172" t="str">
        <f t="shared" si="5"/>
        <v>E39-និយតកម្មលើការប្រាក់ (E39 = G8/សរុប G11, TOI 01/VIII-ខ)/Adjusted interest expenses (E39 = G8 / sum G11, TOI 01/ VIII-ខ )</v>
      </c>
    </row>
    <row r="173" spans="8:10" x14ac:dyDescent="0.3">
      <c r="H173" t="s">
        <v>386</v>
      </c>
      <c r="I173" t="s">
        <v>387</v>
      </c>
      <c r="J173" t="str">
        <f t="shared" si="5"/>
        <v>E40-ប្រាក់ចំណូលសុទ្ធ / (ខាត)ក្នុងការិយបរិច្ឆេទ (E40 = E38+/-E39)/Profit/(Loss) During the Period (E40 = E38+/-E39)</v>
      </c>
    </row>
    <row r="174" spans="8:10" x14ac:dyDescent="0.3">
      <c r="H174" t="s">
        <v>388</v>
      </c>
      <c r="I174" t="s">
        <v>389</v>
      </c>
      <c r="J174" t="str">
        <f t="shared" si="5"/>
        <v>E41-ខាតយោងពីឆ្នាំមុនអនុញ្ញាត /Deductible accumulated losses brought forward</v>
      </c>
    </row>
    <row r="175" spans="8:10" x14ac:dyDescent="0.3">
      <c r="H175" t="s">
        <v>390</v>
      </c>
      <c r="I175" t="s">
        <v>391</v>
      </c>
      <c r="J175" t="str">
        <f t="shared" si="5"/>
        <v>E42-ប្រាក់ចំណូល / (ខាត) ជាប់ពន្ធសំរាប់គណនាពន្ធលើប្រាក់ចំណូល (E42=E40-E41)/ Taxable Income / (Loss) for Income Tax Calculation (E42 = E40 - E41)</v>
      </c>
    </row>
    <row r="176" spans="8:10" x14ac:dyDescent="0.3">
      <c r="H176" t="s">
        <v>392</v>
      </c>
      <c r="I176" t="s">
        <v>393</v>
      </c>
      <c r="J176" t="str">
        <f t="shared" si="5"/>
        <v>E43-ពន្ធលើប្រាក់ចំណូលតាមអត្រា...................( E43 = E42 x អត្រាពន្ធ)/Income Tax at rate................. ( E43 = E42 x Tax rate)</v>
      </c>
    </row>
    <row r="177" spans="8:10" x14ac:dyDescent="0.3">
      <c r="H177" t="s">
        <v>394</v>
      </c>
      <c r="I177" t="s">
        <v>395</v>
      </c>
      <c r="J177" t="str">
        <f t="shared" si="5"/>
        <v>E44-ពន្ធលើប្រាក់ចំណូលលើសកម្រិត (E44 = X5, ឧបសម្ព័ន្ធ៤)/Excess Income Tax ( E44 = X5, annex 4)</v>
      </c>
    </row>
    <row r="178" spans="8:10" x14ac:dyDescent="0.3">
      <c r="H178" s="4" t="s">
        <v>396</v>
      </c>
      <c r="I178" s="4" t="s">
        <v>397</v>
      </c>
      <c r="J178" t="str">
        <f t="shared" si="5"/>
        <v>E45-សរុប [E45=សរុប(E43:E44)]/Total [E45=Sum(E43:E44)]</v>
      </c>
    </row>
    <row r="179" spans="8:10" x14ac:dyDescent="0.3">
      <c r="H179" t="s">
        <v>398</v>
      </c>
      <c r="I179" t="s">
        <v>399</v>
      </c>
      <c r="J179" t="str">
        <f t="shared" si="5"/>
        <v>E46-ឥណទានពន្ធបរទេស/Foreign tax credit</v>
      </c>
    </row>
    <row r="180" spans="8:10" x14ac:dyDescent="0.3">
      <c r="H180" s="5" t="s">
        <v>400</v>
      </c>
      <c r="I180" s="5" t="s">
        <v>401</v>
      </c>
      <c r="J180" t="str">
        <f t="shared" si="5"/>
        <v>E47-បំណុលពន្ធលើប្រាក់ចំណូលក្រោយដកឥណទានពន្ធបរទេស (E47=E45-E46 and E47&gt;=0)/Income tax payable after deducting foreign tax credit (E47=E45-E46 and E47&gt;=0)</v>
      </c>
    </row>
    <row r="181" spans="8:10" x14ac:dyDescent="0.3">
      <c r="H181" t="s">
        <v>402</v>
      </c>
      <c r="I181" t="s">
        <v>403</v>
      </c>
      <c r="J181" t="str">
        <f t="shared" si="5"/>
        <v>E48-ពន្ធបង់មុនលើការបែងចែកភាគលាភបានបង់ក្នុងឆ្នាំ /Tax on advanced tax on dividend distribution paid during the period</v>
      </c>
    </row>
    <row r="182" spans="8:10" x14ac:dyDescent="0.3">
      <c r="H182" t="s">
        <v>404</v>
      </c>
      <c r="I182" t="s">
        <v>405</v>
      </c>
      <c r="J182" t="str">
        <f t="shared" si="5"/>
        <v>E49-ឥណទានពន្ធបង់មុនលើការបែងចែកភាគលាភសម្រាប់កាត់កងពន្ធលើប្រាក់ចំណូលក្នុងឆ្នាំ(E49=E48 ឬ E47 ណាមួយមានតម្លៃតូចជាងគេ)/Credit tax on advanced tax on dividend distribution during the period (E49=E48 or E47 whichever is lower)</v>
      </c>
    </row>
    <row r="183" spans="8:10" x14ac:dyDescent="0.3">
      <c r="H183" t="s">
        <v>406</v>
      </c>
      <c r="I183" t="s">
        <v>407</v>
      </c>
      <c r="J183" t="str">
        <f t="shared" si="5"/>
        <v>E50-បំណុលពន្ធលើប្រាក់ចំណូល (E50=E47-E49 and E50 ជានិច្ចជាកាល&gt;=០)/Income tax liability (E50=E47-E49 and E50 is always &gt;= 0)</v>
      </c>
    </row>
    <row r="184" spans="8:10" x14ac:dyDescent="0.3">
      <c r="H184" t="s">
        <v>408</v>
      </c>
      <c r="I184" t="s">
        <v>409</v>
      </c>
      <c r="J184" t="str">
        <f t="shared" si="5"/>
        <v xml:space="preserve">E51-ពន្ធអប្បបរមា/Minimum tax </v>
      </c>
    </row>
    <row r="185" spans="8:10" x14ac:dyDescent="0.3">
      <c r="H185" t="s">
        <v>410</v>
      </c>
      <c r="I185" t="s">
        <v>411</v>
      </c>
      <c r="J185" t="str">
        <f t="shared" si="5"/>
        <v>E52-បំណុលពន្ធលើប្រាក់ចំណូលត្រូវបង់/Income tax payable</v>
      </c>
    </row>
    <row r="186" spans="8:10" x14ac:dyDescent="0.3">
      <c r="H186" t="s">
        <v>412</v>
      </c>
      <c r="I186" t="s">
        <v>413</v>
      </c>
      <c r="J186" t="str">
        <f t="shared" si="5"/>
        <v xml:space="preserve">E53-*សម្រាប់សហគ្រាសដែលកាន់កាប់បញ្ជិកាគណនេយ្យត្រឹមត្រូវ បំណុលពន្ធលើប្រាក់ចំណូល  (E53=E50)/* For enterprise having the proper accounting records, income tax payable  (E53=E50) </v>
      </c>
    </row>
    <row r="187" spans="8:10" x14ac:dyDescent="0.3">
      <c r="H187" t="s">
        <v>414</v>
      </c>
      <c r="I187" t="s">
        <v>415</v>
      </c>
      <c r="J187" t="str">
        <f t="shared" si="5"/>
        <v>E54-*សម្រាប់សហគ្រាសដែលកាន់កាប់បញ្ជិកាគណនេយ្យមិនត្រឹមត្រូវ បំណុលពន្ធលើប្រាក់ចំណូល(E54=E50 ឬ E51 ណាមួយមានតំលៃខ្ពស់ជាងគេ)/* For enterprise having improper accounting records, Income tax payable  (E54=E50 or E51 whichever is higher)</v>
      </c>
    </row>
    <row r="188" spans="8:10" x14ac:dyDescent="0.3">
      <c r="H188" t="s">
        <v>416</v>
      </c>
      <c r="I188" t="s">
        <v>417</v>
      </c>
      <c r="J188" t="str">
        <f t="shared" si="5"/>
        <v>E55-ឥណទានពន្ធកាត់ទុកបានបង់ក្នុងឆ្នាំ /Tax credit on withholding tax paid during the year</v>
      </c>
    </row>
    <row r="189" spans="8:10" x14ac:dyDescent="0.3">
      <c r="H189" t="s">
        <v>418</v>
      </c>
      <c r="I189" t="s">
        <v>419</v>
      </c>
      <c r="J189" t="str">
        <f t="shared" si="5"/>
        <v xml:space="preserve">E56-ប្រាក់រំដោះពន្ធលើប្រាក់ចំណូលបានបង់ក្នុងឆ្នាំ /Prepayment on income tax paid during the year </v>
      </c>
    </row>
    <row r="190" spans="8:10" x14ac:dyDescent="0.3">
      <c r="H190" t="s">
        <v>420</v>
      </c>
      <c r="I190" t="s">
        <v>421</v>
      </c>
      <c r="J190" t="str">
        <f t="shared" si="5"/>
        <v>E57-ឥណទានពន្ធបង់មុនលើការបែងចែកភាគលាភនៅសល់ក្នុងឆ្នាំ (E57= E48-E49)/Credit tax on advanced tax on dividend distribution during the period (E57= E48-E49)</v>
      </c>
    </row>
    <row r="191" spans="8:10" x14ac:dyDescent="0.3">
      <c r="H191" t="s">
        <v>422</v>
      </c>
      <c r="I191" t="s">
        <v>423</v>
      </c>
      <c r="J191" t="str">
        <f t="shared" si="5"/>
        <v>E58-ឥណទានពន្ធលើប្រាក់ចំណូលយោងពីឆ្នាំមុន/Income tax credit brought forward from previous years</v>
      </c>
    </row>
    <row r="192" spans="8:10" x14ac:dyDescent="0.3">
      <c r="H192" t="s">
        <v>424</v>
      </c>
      <c r="I192" t="s">
        <v>425</v>
      </c>
      <c r="J192" t="str">
        <f t="shared" si="5"/>
        <v xml:space="preserve">E59-ពន្ធលើប្រាក់ចំណូលត្រូវបង់  /  ត្រូវយោងទៅឆ្នាំបន្ទាប់/Income tax payable / Tax credit carried forward </v>
      </c>
    </row>
    <row r="193" spans="8:10" x14ac:dyDescent="0.3">
      <c r="H193" t="s">
        <v>426</v>
      </c>
      <c r="I193" t="s">
        <v>427</v>
      </c>
      <c r="J193" t="str">
        <f t="shared" si="5"/>
        <v>F1-ប្រាក់ចំណូលសុទ្ធ/ (ខាត)ក្រោយនិយតកម្ម (F1 = E36)/Profit/(loss) after adjustment (F1 = E36)</v>
      </c>
    </row>
    <row r="194" spans="8:10" x14ac:dyDescent="0.3">
      <c r="H194" t="s">
        <v>428</v>
      </c>
      <c r="I194" t="s">
        <v>429</v>
      </c>
      <c r="J194" t="str">
        <f t="shared" si="5"/>
        <v>F2-ចំណាយសប្បុរសធម៌/Charitable contributions</v>
      </c>
    </row>
    <row r="195" spans="8:10" x14ac:dyDescent="0.3">
      <c r="H195" t="s">
        <v>430</v>
      </c>
      <c r="I195" t="s">
        <v>431</v>
      </c>
      <c r="J195" t="str">
        <f t="shared" si="5"/>
        <v>F3-ប្រាក់ចំណូលសម្រាប់គណនាចំណាយសប្បុរសធម៌អតិបរមាអាចកាត់កងបាន (F3=F1+F2)/Adjusted income for calculation of maximum deductible charitable contribution (F3=F1+F2)</v>
      </c>
    </row>
    <row r="196" spans="8:10" x14ac:dyDescent="0.3">
      <c r="H196" t="s">
        <v>432</v>
      </c>
      <c r="I196" t="s">
        <v>433</v>
      </c>
      <c r="J196" t="str">
        <f t="shared" ref="J196:J206" si="6">H196&amp;"-"&amp;I196</f>
        <v>F4-ចំណាយសប្បុរសធម៌អតិបរមាអាចកាត់កងបាន (F4 = F3 x 5%)/Maximum deductible charitable contribution (F4 = F3 x 5%)</v>
      </c>
    </row>
    <row r="197" spans="8:10" x14ac:dyDescent="0.3">
      <c r="H197" t="s">
        <v>434</v>
      </c>
      <c r="I197" t="s">
        <v>435</v>
      </c>
      <c r="J197" t="str">
        <f t="shared" si="6"/>
        <v>F5-ចំណាយសប្បុរសធម៌អាចកាត់កងបានក្នុងឆ្នាំ (F5 = F4 or F2 ចំនួនមួយណាដែលតិចជាង)/Deductible charitable contribution during the period (F5 = F4 or F2 whichever is the lower)</v>
      </c>
    </row>
    <row r="198" spans="8:10" x14ac:dyDescent="0.3">
      <c r="H198" s="5" t="s">
        <v>436</v>
      </c>
      <c r="I198" s="5" t="s">
        <v>437</v>
      </c>
      <c r="J198" t="str">
        <f t="shared" si="6"/>
        <v>F6-ចំណាយសប្បុរសធម៌មិនអាចកាត់កងបានត្រូវបូកបញ្ចូលប្រាក់ចំណូល/(ខាត)ជាប់ពន្ធ((F6 = F2-F5)/Non-deductible charitable contribution to be added back in taxable income/(loss) (F6 = F2-F5)</v>
      </c>
    </row>
    <row r="199" spans="8:10" x14ac:dyDescent="0.3">
      <c r="H199" t="s">
        <v>438</v>
      </c>
      <c r="I199" t="s">
        <v>439</v>
      </c>
      <c r="J199" t="str">
        <f t="shared" si="6"/>
        <v>G1-ប្រាក់ចំណូលសុទ្ធ/ ( ខាត ) មុននិយតកម្មលើការប្រាក់ (G1=E38)/  Net Income/(loss) before interest adjustment (G1=E38)</v>
      </c>
    </row>
    <row r="200" spans="8:10" x14ac:dyDescent="0.3">
      <c r="H200" s="5" t="s">
        <v>440</v>
      </c>
      <c r="I200" s="5" t="s">
        <v>441</v>
      </c>
      <c r="J200" t="str">
        <f t="shared" si="6"/>
        <v>G2-បូកៈ ចំណាយការប្រាក់ក្នុងការិយបរិច្ឆេទ/  Add:   Interest expense during the period</v>
      </c>
    </row>
    <row r="201" spans="8:10" x14ac:dyDescent="0.3">
      <c r="H201" s="5" t="s">
        <v>442</v>
      </c>
      <c r="I201" s="5" t="s">
        <v>443</v>
      </c>
      <c r="J201" t="str">
        <f t="shared" si="6"/>
        <v>G3-ដកៈ ចំណូលការប្រាក់ក្នុងការិយបរិច្ឆេទ/  Less:   Interest income during the period</v>
      </c>
    </row>
    <row r="202" spans="8:10" x14ac:dyDescent="0.3">
      <c r="H202" t="s">
        <v>444</v>
      </c>
      <c r="I202" t="s">
        <v>445</v>
      </c>
      <c r="J202" t="str">
        <f t="shared" si="6"/>
        <v>G4-ប្រាក់ចំណូលសុទ្ធគ្មានការប្រាក់ (G4=G1+G2-G3)/  Net non-interest income (G4=G1+G2-G3)</v>
      </c>
    </row>
    <row r="203" spans="8:10" x14ac:dyDescent="0.3">
      <c r="H203" t="s">
        <v>446</v>
      </c>
      <c r="I203" t="s">
        <v>447</v>
      </c>
      <c r="J203" t="str">
        <f t="shared" si="6"/>
        <v>G5-៥០% នៃប្រាក់ចំណូលសុទ្ធគ្មានការប្រាក់ (G5 = G4 x 50%)/  50% of net non-interest income (G5 = G4 x 50%)</v>
      </c>
    </row>
    <row r="204" spans="8:10" x14ac:dyDescent="0.3">
      <c r="H204" t="s">
        <v>448</v>
      </c>
      <c r="I204" t="s">
        <v>449</v>
      </c>
      <c r="J204" t="str">
        <f t="shared" si="6"/>
        <v>G6-ចំណូលការប្រាក់ក្នុងការិយបរិច្ឆេទ (G6=G3)/  Interest income during the period (G6=G3)</v>
      </c>
    </row>
    <row r="205" spans="8:10" x14ac:dyDescent="0.3">
      <c r="H205" t="s">
        <v>450</v>
      </c>
      <c r="I205" t="s">
        <v>451</v>
      </c>
      <c r="J205" t="str">
        <f t="shared" si="6"/>
        <v>G7-ចំណាយការប្រាក់អតិបរមាអនុញ្ញាតឱ្យកាត់កងបានក្នុងការិយបរិច្ឆេទ (G7)=(G5+G6)/ Maximum deductible interest expense during the period (G7)=(G5+G6)</v>
      </c>
    </row>
    <row r="206" spans="8:10" x14ac:dyDescent="0.3">
      <c r="H206" s="5" t="s">
        <v>452</v>
      </c>
      <c r="I206" s="5" t="s">
        <v>453</v>
      </c>
      <c r="J206" t="str">
        <f t="shared" si="6"/>
        <v>G8-ចំនួនទឹកប្រាក់ដែលត្រូវបូកក្នុងប្រាក់ចំណូលជាប់ពន្ធ (G8 = G2 - G7)/  Amount to be added to taxable income (G8 = G2 - G7)</v>
      </c>
    </row>
  </sheetData>
  <autoFilter ref="H2:I206" xr:uid="{87448D4F-C4BA-4F23-82B9-D71218133232}"/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6E0A-542D-4EBA-92E1-2F8FD89D1D33}">
  <dimension ref="A1:AC222"/>
  <sheetViews>
    <sheetView topLeftCell="U212" workbookViewId="0">
      <selection activeCell="V218" sqref="V218"/>
    </sheetView>
  </sheetViews>
  <sheetFormatPr defaultRowHeight="14.4" outlineLevelCol="1" x14ac:dyDescent="0.3"/>
  <cols>
    <col min="1" max="1" width="3.21875" customWidth="1"/>
    <col min="2" max="2" width="8.77734375" customWidth="1" outlineLevel="1"/>
    <col min="3" max="3" width="2.21875" customWidth="1" outlineLevel="1"/>
    <col min="4" max="4" width="8.5546875" customWidth="1" outlineLevel="1"/>
    <col min="5" max="5" width="2.21875" customWidth="1" outlineLevel="1"/>
    <col min="6" max="6" width="10.77734375" customWidth="1" outlineLevel="1"/>
    <col min="7" max="7" width="2.21875" customWidth="1" outlineLevel="1"/>
    <col min="8" max="8" width="41" customWidth="1" outlineLevel="1"/>
    <col min="9" max="9" width="2.21875" customWidth="1" outlineLevel="1"/>
    <col min="10" max="10" width="18.5546875" customWidth="1" outlineLevel="1"/>
    <col min="11" max="11" width="2.21875" customWidth="1" outlineLevel="1"/>
    <col min="12" max="12" width="12.77734375" customWidth="1" outlineLevel="1"/>
    <col min="13" max="13" width="2.21875" customWidth="1" outlineLevel="1"/>
    <col min="14" max="14" width="7.21875" customWidth="1" outlineLevel="1"/>
    <col min="15" max="15" width="2.21875" customWidth="1" outlineLevel="1"/>
    <col min="16" max="16" width="7.21875" customWidth="1" outlineLevel="1"/>
    <col min="17" max="17" width="2.21875" customWidth="1" outlineLevel="1"/>
    <col min="18" max="18" width="6.77734375" customWidth="1" outlineLevel="1"/>
    <col min="19" max="19" width="4.6640625" customWidth="1" outlineLevel="1"/>
    <col min="20" max="20" width="12" customWidth="1"/>
    <col min="21" max="23" width="13.6640625" customWidth="1"/>
    <col min="24" max="25" width="22.21875" customWidth="1"/>
    <col min="26" max="29" width="13.6640625" customWidth="1"/>
  </cols>
  <sheetData>
    <row r="1" spans="1:29" x14ac:dyDescent="0.3">
      <c r="T1" t="s">
        <v>923</v>
      </c>
      <c r="U1" s="21">
        <v>1</v>
      </c>
      <c r="V1" s="21">
        <f>U1+2</f>
        <v>3</v>
      </c>
      <c r="W1" s="21">
        <f t="shared" ref="W1:AC1" si="0">V1+2</f>
        <v>5</v>
      </c>
      <c r="X1" s="21">
        <f t="shared" si="0"/>
        <v>7</v>
      </c>
      <c r="Y1" s="21">
        <f t="shared" si="0"/>
        <v>9</v>
      </c>
      <c r="Z1" s="21">
        <f t="shared" si="0"/>
        <v>11</v>
      </c>
      <c r="AA1" s="21">
        <f t="shared" si="0"/>
        <v>13</v>
      </c>
      <c r="AB1" s="21">
        <f t="shared" si="0"/>
        <v>15</v>
      </c>
      <c r="AC1" s="21">
        <f t="shared" si="0"/>
        <v>17</v>
      </c>
    </row>
    <row r="2" spans="1:29" s="21" customFormat="1" ht="15" thickBot="1" x14ac:dyDescent="0.35">
      <c r="A2" s="18"/>
      <c r="B2" s="19" t="s">
        <v>746</v>
      </c>
      <c r="C2" s="18"/>
      <c r="D2" s="19" t="s">
        <v>747</v>
      </c>
      <c r="E2" s="18"/>
      <c r="F2" s="20" t="s">
        <v>748</v>
      </c>
      <c r="G2" s="18"/>
      <c r="H2" s="19" t="s">
        <v>749</v>
      </c>
      <c r="I2" s="18"/>
      <c r="J2" s="19" t="s">
        <v>1</v>
      </c>
      <c r="K2" s="18"/>
      <c r="L2" s="19" t="s">
        <v>750</v>
      </c>
      <c r="M2" s="18"/>
      <c r="N2" s="19" t="s">
        <v>751</v>
      </c>
      <c r="O2" s="18"/>
      <c r="P2" s="19" t="s">
        <v>752</v>
      </c>
      <c r="Q2" s="18"/>
      <c r="R2" s="19" t="s">
        <v>753</v>
      </c>
      <c r="U2" s="31" t="str" cm="1">
        <f t="array" ref="U2:U221">_xlfn.CHOOSECOLS($B$2:$R$221,U$1)</f>
        <v>Date</v>
      </c>
      <c r="V2" s="31" t="str" cm="1">
        <f t="array" ref="V2:V221">_xlfn.CHOOSECOLS($B$2:$R$221,V$1)</f>
        <v>Num</v>
      </c>
      <c r="W2" s="31" t="str" cm="1">
        <f t="array" ref="W2:W221">_xlfn.CHOOSECOLS($B$2:$R$221,W$1)</f>
        <v>Name</v>
      </c>
      <c r="X2" s="31" t="str" cm="1">
        <f t="array" ref="X2:X221">_xlfn.CHOOSECOLS($B$2:$R$221,X$1)</f>
        <v>Memo</v>
      </c>
      <c r="Y2" s="31" t="str" cm="1">
        <f t="array" ref="Y2:Y221">_xlfn.CHOOSECOLS($B$2:$R$221,Y$1)</f>
        <v>Account</v>
      </c>
      <c r="Z2" s="31" t="str" cm="1">
        <f t="array" ref="Z2:Z221">_xlfn.CHOOSECOLS($B$2:$R$221,Z$1)</f>
        <v>Class</v>
      </c>
      <c r="AA2" s="31" t="str" cm="1">
        <f t="array" ref="AA2:AA221">_xlfn.CHOOSECOLS($B$2:$R$221,AA$1)</f>
        <v>Debit</v>
      </c>
      <c r="AB2" s="31" t="str" cm="1">
        <f t="array" ref="AB2:AB221">_xlfn.CHOOSECOLS($B$2:$R$221,AB$1)</f>
        <v>Credit</v>
      </c>
      <c r="AC2" s="31" t="str" cm="1">
        <f t="array" ref="AC2:AC221">_xlfn.CHOOSECOLS($B$2:$R$221,AC$1)</f>
        <v>Amount</v>
      </c>
    </row>
    <row r="3" spans="1:29" ht="15" hidden="1" thickTop="1" x14ac:dyDescent="0.3">
      <c r="A3" s="22"/>
      <c r="B3" s="23" t="s">
        <v>754</v>
      </c>
      <c r="C3" s="23"/>
      <c r="D3" s="22" t="s">
        <v>755</v>
      </c>
      <c r="E3" s="23"/>
      <c r="F3" s="22" t="s">
        <v>756</v>
      </c>
      <c r="G3" s="22"/>
      <c r="H3" s="22" t="s">
        <v>757</v>
      </c>
      <c r="I3" s="22"/>
      <c r="J3" s="22" t="s">
        <v>758</v>
      </c>
      <c r="K3" s="22"/>
      <c r="L3" s="22" t="s">
        <v>759</v>
      </c>
      <c r="M3" s="22"/>
      <c r="N3" s="24">
        <v>150</v>
      </c>
      <c r="O3" s="22"/>
      <c r="P3" s="24"/>
      <c r="Q3" s="22"/>
      <c r="R3" s="24">
        <f>ROUND((N3-P3),5)</f>
        <v>150</v>
      </c>
      <c r="T3">
        <v>2025</v>
      </c>
      <c r="U3" t="str">
        <v>12/13/2025</v>
      </c>
      <c r="V3" t="str">
        <v>Jv 2212001</v>
      </c>
      <c r="W3" t="str">
        <v>ACLEDA</v>
      </c>
      <c r="X3" t="str">
        <v>FORUMCIV-EU Cash transfer from bank to cash</v>
      </c>
      <c r="Y3" t="str">
        <v>111.01- FC-EU</v>
      </c>
      <c r="Z3" t="str">
        <v>C-Forumciv-EU</v>
      </c>
      <c r="AA3">
        <v>150</v>
      </c>
      <c r="AB3">
        <v>0</v>
      </c>
      <c r="AC3">
        <v>150</v>
      </c>
    </row>
    <row r="4" spans="1:29" ht="15.6" hidden="1" thickTop="1" thickBot="1" x14ac:dyDescent="0.35">
      <c r="A4" s="22"/>
      <c r="B4" s="23" t="s">
        <v>754</v>
      </c>
      <c r="C4" s="23"/>
      <c r="D4" s="23" t="str">
        <f t="shared" ref="D4:D5" si="1">D3</f>
        <v>Jv 2212001</v>
      </c>
      <c r="E4" s="23"/>
      <c r="F4" s="22" t="s">
        <v>756</v>
      </c>
      <c r="G4" s="22"/>
      <c r="H4" s="22" t="s">
        <v>757</v>
      </c>
      <c r="I4" s="22"/>
      <c r="J4" s="22" t="s">
        <v>760</v>
      </c>
      <c r="K4" s="22"/>
      <c r="L4" s="22" t="s">
        <v>759</v>
      </c>
      <c r="M4" s="22"/>
      <c r="N4" s="25"/>
      <c r="O4" s="22"/>
      <c r="P4" s="25">
        <v>150</v>
      </c>
      <c r="Q4" s="22"/>
      <c r="R4" s="25">
        <f>ROUND((N4-P4),5)</f>
        <v>-150</v>
      </c>
      <c r="U4" t="str">
        <v>12/13/2025</v>
      </c>
      <c r="V4" t="str">
        <v>Jv 2212001</v>
      </c>
      <c r="W4" t="str">
        <v>ACLEDA</v>
      </c>
      <c r="X4" t="str">
        <v>FORUMCIV-EU Cash transfer from bank to cash</v>
      </c>
      <c r="Y4" t="str">
        <v>101.01-FC-EU</v>
      </c>
      <c r="Z4" t="str">
        <v>C-Forumciv-EU</v>
      </c>
      <c r="AA4">
        <v>0</v>
      </c>
      <c r="AB4">
        <v>150</v>
      </c>
      <c r="AC4">
        <v>-150</v>
      </c>
    </row>
    <row r="5" spans="1:29" ht="15" hidden="1" thickTop="1" x14ac:dyDescent="0.3">
      <c r="A5" s="22" t="s">
        <v>761</v>
      </c>
      <c r="B5" s="23" t="s">
        <v>754</v>
      </c>
      <c r="C5" s="23"/>
      <c r="D5" s="23" t="str">
        <f t="shared" si="1"/>
        <v>Jv 2212001</v>
      </c>
      <c r="E5" s="23"/>
      <c r="F5" s="23" t="str">
        <f>F4</f>
        <v>ACLEDA</v>
      </c>
      <c r="G5" s="22"/>
      <c r="H5" s="22"/>
      <c r="I5" s="22"/>
      <c r="J5" s="22"/>
      <c r="K5" s="22"/>
      <c r="L5" s="22"/>
      <c r="M5" s="22"/>
      <c r="N5" s="24">
        <f>ROUND(SUM(N3:N4),5)</f>
        <v>150</v>
      </c>
      <c r="O5" s="22"/>
      <c r="P5" s="24">
        <f>ROUND(SUM(P3:P4),5)</f>
        <v>150</v>
      </c>
      <c r="Q5" s="22"/>
      <c r="R5" s="24">
        <f>ROUND(SUM(R3:R4),5)</f>
        <v>0</v>
      </c>
      <c r="U5" t="str">
        <v>12/13/2025</v>
      </c>
      <c r="V5" t="str">
        <v>Jv 2212001</v>
      </c>
      <c r="W5" t="str">
        <v>ACLEDA</v>
      </c>
      <c r="X5">
        <v>0</v>
      </c>
      <c r="Y5">
        <v>0</v>
      </c>
      <c r="Z5">
        <v>0</v>
      </c>
      <c r="AA5">
        <v>150</v>
      </c>
      <c r="AB5">
        <v>150</v>
      </c>
      <c r="AC5">
        <v>0</v>
      </c>
    </row>
    <row r="6" spans="1:29" ht="29.1" customHeight="1" thickTop="1" x14ac:dyDescent="0.3">
      <c r="A6" s="22"/>
      <c r="B6" s="23" t="s">
        <v>754</v>
      </c>
      <c r="C6" s="23"/>
      <c r="D6" s="22" t="s">
        <v>762</v>
      </c>
      <c r="E6" s="23"/>
      <c r="F6" t="str">
        <f>IF(L6="EU",L6,"DFAT")</f>
        <v>EU</v>
      </c>
      <c r="G6" s="22"/>
      <c r="H6" s="22" t="s">
        <v>867</v>
      </c>
      <c r="I6" s="22"/>
      <c r="J6" s="22" t="s">
        <v>764</v>
      </c>
      <c r="K6" s="22"/>
      <c r="L6" s="22" t="s">
        <v>26</v>
      </c>
      <c r="M6" s="22"/>
      <c r="N6" s="24">
        <v>15.69</v>
      </c>
      <c r="O6" s="22"/>
      <c r="P6" s="24"/>
      <c r="Q6" s="22"/>
      <c r="R6" s="24">
        <f>ROUND((N6-P6),5)</f>
        <v>15.69</v>
      </c>
      <c r="U6" t="str">
        <v>12/13/2025</v>
      </c>
      <c r="V6" t="str">
        <v>Pv 2212001</v>
      </c>
      <c r="W6" t="str">
        <v>EU</v>
      </c>
      <c r="X6" t="str">
        <v xml:space="preserve"> Project********r (Leader</v>
      </c>
      <c r="Y6" t="str">
        <v>624-NSSF</v>
      </c>
      <c r="Z6" t="str">
        <v>EU</v>
      </c>
      <c r="AA6">
        <v>15.69</v>
      </c>
      <c r="AB6">
        <v>0</v>
      </c>
      <c r="AC6">
        <v>15.69</v>
      </c>
    </row>
    <row r="7" spans="1:29" x14ac:dyDescent="0.3">
      <c r="A7" s="22"/>
      <c r="B7" s="23" t="s">
        <v>754</v>
      </c>
      <c r="C7" s="23"/>
      <c r="D7" s="23" t="str">
        <f t="shared" ref="D7:D10" si="2">D6</f>
        <v>Pv 2212001</v>
      </c>
      <c r="E7" s="23"/>
      <c r="F7" t="str">
        <f t="shared" ref="F7:F69" si="3">IF(L7="EU",L7,"DFAT")</f>
        <v>EU</v>
      </c>
      <c r="G7" s="22"/>
      <c r="H7" s="22" t="s">
        <v>868</v>
      </c>
      <c r="I7" s="22"/>
      <c r="J7" s="22" t="s">
        <v>764</v>
      </c>
      <c r="K7" s="22"/>
      <c r="L7" s="22" t="s">
        <v>26</v>
      </c>
      <c r="M7" s="22"/>
      <c r="N7" s="24">
        <v>15.69</v>
      </c>
      <c r="O7" s="22"/>
      <c r="P7" s="24"/>
      <c r="Q7" s="22"/>
      <c r="R7" s="24">
        <f>ROUND((N7-P7),5)</f>
        <v>15.69</v>
      </c>
      <c r="U7" t="str">
        <v>12/13/2025</v>
      </c>
      <c r="V7" t="str">
        <v>Pv 2212001</v>
      </c>
      <c r="W7" t="str">
        <v>EU</v>
      </c>
      <c r="X7" t="str">
        <v xml:space="preserve"> Project********r Mrs. LY</v>
      </c>
      <c r="Y7" t="str">
        <v>624-NSSF</v>
      </c>
      <c r="Z7" t="str">
        <v>EU</v>
      </c>
      <c r="AA7">
        <v>15.69</v>
      </c>
      <c r="AB7">
        <v>0</v>
      </c>
      <c r="AC7">
        <v>15.69</v>
      </c>
    </row>
    <row r="8" spans="1:29" x14ac:dyDescent="0.3">
      <c r="A8" s="22"/>
      <c r="B8" s="23" t="s">
        <v>754</v>
      </c>
      <c r="C8" s="23"/>
      <c r="D8" s="23" t="str">
        <f t="shared" si="2"/>
        <v>Pv 2212001</v>
      </c>
      <c r="E8" s="23"/>
      <c r="F8" t="str">
        <f t="shared" si="3"/>
        <v>EU</v>
      </c>
      <c r="G8" s="22"/>
      <c r="H8" s="22" t="s">
        <v>869</v>
      </c>
      <c r="I8" s="22"/>
      <c r="J8" s="22" t="s">
        <v>764</v>
      </c>
      <c r="K8" s="22"/>
      <c r="L8" s="22" t="s">
        <v>26</v>
      </c>
      <c r="M8" s="22"/>
      <c r="N8" s="24">
        <v>15.69</v>
      </c>
      <c r="O8" s="22"/>
      <c r="P8" s="24"/>
      <c r="Q8" s="22"/>
      <c r="R8" s="24">
        <f>ROUND((N8-P8),5)</f>
        <v>15.69</v>
      </c>
      <c r="U8" t="str">
        <v>12/13/2025</v>
      </c>
      <c r="V8" t="str">
        <v>Pv 2212001</v>
      </c>
      <c r="W8" t="str">
        <v>EU</v>
      </c>
      <c r="X8" t="str">
        <v xml:space="preserve"> Finance********min Manag</v>
      </c>
      <c r="Y8" t="str">
        <v>624-NSSF</v>
      </c>
      <c r="Z8" t="str">
        <v>EU</v>
      </c>
      <c r="AA8">
        <v>15.69</v>
      </c>
      <c r="AB8">
        <v>0</v>
      </c>
      <c r="AC8">
        <v>15.69</v>
      </c>
    </row>
    <row r="9" spans="1:29" ht="15" thickBot="1" x14ac:dyDescent="0.35">
      <c r="A9" s="22"/>
      <c r="B9" s="23" t="s">
        <v>754</v>
      </c>
      <c r="C9" s="23"/>
      <c r="D9" s="23" t="str">
        <f t="shared" si="2"/>
        <v>Pv 2212001</v>
      </c>
      <c r="E9" s="23"/>
      <c r="F9" t="str">
        <f t="shared" si="3"/>
        <v>EU</v>
      </c>
      <c r="G9" s="22"/>
      <c r="H9" s="22" t="s">
        <v>870</v>
      </c>
      <c r="I9" s="22"/>
      <c r="J9" s="22" t="s">
        <v>758</v>
      </c>
      <c r="K9" s="22"/>
      <c r="L9" s="22" t="s">
        <v>26</v>
      </c>
      <c r="M9" s="22"/>
      <c r="N9" s="25"/>
      <c r="O9" s="22"/>
      <c r="P9" s="25">
        <v>47.07</v>
      </c>
      <c r="Q9" s="22"/>
      <c r="R9" s="25">
        <f>ROUND((N9-P9),5)</f>
        <v>-47.07</v>
      </c>
      <c r="U9" t="str">
        <v>12/13/2025</v>
      </c>
      <c r="V9" t="str">
        <v>Pv 2212001</v>
      </c>
      <c r="W9" t="str">
        <v>EU</v>
      </c>
      <c r="X9" t="str">
        <v xml:space="preserve"> Staff N********ment</v>
      </c>
      <c r="Y9" t="str">
        <v>111.01- FC-EU</v>
      </c>
      <c r="Z9" t="str">
        <v>EU</v>
      </c>
      <c r="AA9">
        <v>0</v>
      </c>
      <c r="AB9">
        <v>47.07</v>
      </c>
      <c r="AC9">
        <v>-47.07</v>
      </c>
    </row>
    <row r="10" spans="1:29" x14ac:dyDescent="0.3">
      <c r="A10" s="22" t="s">
        <v>761</v>
      </c>
      <c r="B10" s="23" t="s">
        <v>754</v>
      </c>
      <c r="C10" s="23"/>
      <c r="D10" s="23" t="str">
        <f t="shared" si="2"/>
        <v>Pv 2212001</v>
      </c>
      <c r="E10" s="23"/>
      <c r="G10" s="22"/>
      <c r="H10" s="22"/>
      <c r="I10" s="22"/>
      <c r="J10" s="22"/>
      <c r="K10" s="22"/>
      <c r="L10" s="22"/>
      <c r="M10" s="22"/>
      <c r="N10" s="24">
        <f>ROUND(SUM(N6:N9),5)</f>
        <v>47.07</v>
      </c>
      <c r="O10" s="22"/>
      <c r="P10" s="24">
        <f>ROUND(SUM(P6:P9),5)</f>
        <v>47.07</v>
      </c>
      <c r="Q10" s="22"/>
      <c r="R10" s="24">
        <f>ROUND(SUM(R6:R9),5)</f>
        <v>0</v>
      </c>
      <c r="U10" t="str">
        <v>12/13/2025</v>
      </c>
      <c r="V10" t="str">
        <v>Pv 2212001</v>
      </c>
      <c r="W10">
        <v>0</v>
      </c>
      <c r="X10">
        <v>0</v>
      </c>
      <c r="Y10">
        <v>0</v>
      </c>
      <c r="Z10">
        <v>0</v>
      </c>
      <c r="AA10">
        <v>47.07</v>
      </c>
      <c r="AB10">
        <v>47.07</v>
      </c>
      <c r="AC10">
        <v>0</v>
      </c>
    </row>
    <row r="11" spans="1:29" ht="29.1" customHeight="1" x14ac:dyDescent="0.3">
      <c r="A11" s="22"/>
      <c r="B11" s="23" t="s">
        <v>767</v>
      </c>
      <c r="C11" s="23"/>
      <c r="D11" s="22" t="s">
        <v>768</v>
      </c>
      <c r="E11" s="23"/>
      <c r="F11" t="str">
        <f t="shared" si="3"/>
        <v>EU</v>
      </c>
      <c r="G11" s="22"/>
      <c r="H11" s="22" t="s">
        <v>872</v>
      </c>
      <c r="I11" s="22"/>
      <c r="J11" s="22" t="s">
        <v>769</v>
      </c>
      <c r="K11" s="22"/>
      <c r="L11" s="22" t="s">
        <v>26</v>
      </c>
      <c r="M11" s="22"/>
      <c r="N11" s="24">
        <v>77.63</v>
      </c>
      <c r="O11" s="22"/>
      <c r="P11" s="24"/>
      <c r="Q11" s="22"/>
      <c r="R11" s="24">
        <f>ROUND((N11-P11),5)</f>
        <v>77.63</v>
      </c>
      <c r="U11" t="str">
        <v>12/14/2025</v>
      </c>
      <c r="V11" t="str">
        <v>Pv 2212002</v>
      </c>
      <c r="W11" t="str">
        <v>EU</v>
      </c>
      <c r="X11" t="str">
        <v xml:space="preserve"> Tax on ********alary &amp; o</v>
      </c>
      <c r="Y11" t="str">
        <v>270.3-Accrued Tax</v>
      </c>
      <c r="Z11" t="str">
        <v>EU</v>
      </c>
      <c r="AA11">
        <v>77.63</v>
      </c>
      <c r="AB11">
        <v>0</v>
      </c>
      <c r="AC11">
        <v>77.63</v>
      </c>
    </row>
    <row r="12" spans="1:29" x14ac:dyDescent="0.3">
      <c r="A12" s="22"/>
      <c r="B12" s="23" t="s">
        <v>767</v>
      </c>
      <c r="C12" s="23"/>
      <c r="D12" s="23" t="str">
        <f t="shared" ref="D12:D14" si="4">D11</f>
        <v>Pv 2212002</v>
      </c>
      <c r="E12" s="23"/>
      <c r="F12" t="str">
        <f t="shared" si="3"/>
        <v>EU</v>
      </c>
      <c r="G12" s="22"/>
      <c r="H12" s="22" t="s">
        <v>873</v>
      </c>
      <c r="I12" s="22"/>
      <c r="J12" s="22" t="s">
        <v>770</v>
      </c>
      <c r="K12" s="22"/>
      <c r="L12" s="22" t="s">
        <v>26</v>
      </c>
      <c r="M12" s="22"/>
      <c r="N12" s="24"/>
      <c r="O12" s="22"/>
      <c r="P12" s="24">
        <v>24.11</v>
      </c>
      <c r="Q12" s="22"/>
      <c r="R12" s="24">
        <f>ROUND((N12-P12),5)</f>
        <v>-24.11</v>
      </c>
      <c r="U12" t="str">
        <v>12/14/2025</v>
      </c>
      <c r="V12" t="str">
        <v>Pv 2212002</v>
      </c>
      <c r="W12" t="str">
        <v>EU</v>
      </c>
      <c r="X12" t="str">
        <v xml:space="preserve"> Tax on ********alary pai</v>
      </c>
      <c r="Y12" t="str">
        <v>120-Account Payroll</v>
      </c>
      <c r="Z12" t="str">
        <v>EU</v>
      </c>
      <c r="AA12">
        <v>0</v>
      </c>
      <c r="AB12">
        <v>24.11</v>
      </c>
      <c r="AC12">
        <v>-24.11</v>
      </c>
    </row>
    <row r="13" spans="1:29" ht="15" thickBot="1" x14ac:dyDescent="0.35">
      <c r="A13" s="22"/>
      <c r="B13" s="23" t="s">
        <v>767</v>
      </c>
      <c r="C13" s="23"/>
      <c r="D13" s="23" t="str">
        <f t="shared" si="4"/>
        <v>Pv 2212002</v>
      </c>
      <c r="E13" s="23"/>
      <c r="F13" t="str">
        <f t="shared" si="3"/>
        <v>EU</v>
      </c>
      <c r="G13" s="22"/>
      <c r="H13" s="22" t="s">
        <v>874</v>
      </c>
      <c r="I13" s="22"/>
      <c r="J13" s="22" t="s">
        <v>758</v>
      </c>
      <c r="K13" s="22"/>
      <c r="L13" s="22" t="s">
        <v>26</v>
      </c>
      <c r="M13" s="22"/>
      <c r="N13" s="25"/>
      <c r="O13" s="22"/>
      <c r="P13" s="25">
        <v>53.52</v>
      </c>
      <c r="Q13" s="22"/>
      <c r="R13" s="25">
        <f>ROUND((N13-P13),5)</f>
        <v>-53.52</v>
      </c>
      <c r="U13" t="str">
        <v>12/14/2025</v>
      </c>
      <c r="V13" t="str">
        <v>Pv 2212002</v>
      </c>
      <c r="W13" t="str">
        <v>EU</v>
      </c>
      <c r="X13" t="str">
        <v xml:space="preserve"> Tax on ********rent paid</v>
      </c>
      <c r="Y13" t="str">
        <v>111.01- FC-EU</v>
      </c>
      <c r="Z13" t="str">
        <v>EU</v>
      </c>
      <c r="AA13">
        <v>0</v>
      </c>
      <c r="AB13">
        <v>53.52</v>
      </c>
      <c r="AC13">
        <v>-53.52</v>
      </c>
    </row>
    <row r="14" spans="1:29" x14ac:dyDescent="0.3">
      <c r="A14" s="22" t="s">
        <v>761</v>
      </c>
      <c r="B14" s="23" t="s">
        <v>767</v>
      </c>
      <c r="C14" s="23"/>
      <c r="D14" s="23" t="str">
        <f t="shared" si="4"/>
        <v>Pv 2212002</v>
      </c>
      <c r="E14" s="23"/>
      <c r="F14" t="str">
        <f t="shared" si="3"/>
        <v>DFAT</v>
      </c>
      <c r="G14" s="22"/>
      <c r="H14" s="22" t="s">
        <v>871</v>
      </c>
      <c r="I14" s="22"/>
      <c r="J14" s="22"/>
      <c r="K14" s="22"/>
      <c r="L14" s="22" t="s">
        <v>20</v>
      </c>
      <c r="M14" s="22"/>
      <c r="N14" s="24">
        <f>ROUND(SUM(N11:N13),5)</f>
        <v>77.63</v>
      </c>
      <c r="O14" s="22"/>
      <c r="P14" s="24">
        <f>ROUND(SUM(P11:P13),5)</f>
        <v>77.63</v>
      </c>
      <c r="Q14" s="22"/>
      <c r="R14" s="24">
        <f>ROUND(SUM(R11:R13),5)</f>
        <v>0</v>
      </c>
      <c r="U14" t="str">
        <v>12/14/2025</v>
      </c>
      <c r="V14" t="str">
        <v>Pv 2212002</v>
      </c>
      <c r="W14" t="str">
        <v>DFAT</v>
      </c>
      <c r="X14" t="str">
        <v>********</v>
      </c>
      <c r="Y14">
        <v>0</v>
      </c>
      <c r="Z14" t="str">
        <v/>
      </c>
      <c r="AA14">
        <v>77.63</v>
      </c>
      <c r="AB14">
        <v>77.63</v>
      </c>
      <c r="AC14">
        <v>0</v>
      </c>
    </row>
    <row r="15" spans="1:29" ht="29.1" customHeight="1" x14ac:dyDescent="0.3">
      <c r="A15" s="22"/>
      <c r="B15" s="23" t="s">
        <v>771</v>
      </c>
      <c r="C15" s="23"/>
      <c r="D15" s="22" t="s">
        <v>772</v>
      </c>
      <c r="E15" s="23"/>
      <c r="F15" t="str">
        <f t="shared" si="3"/>
        <v>EU</v>
      </c>
      <c r="G15" s="22"/>
      <c r="H15" s="22" t="s">
        <v>922</v>
      </c>
      <c r="I15" s="22"/>
      <c r="J15" s="22" t="s">
        <v>770</v>
      </c>
      <c r="K15" s="22"/>
      <c r="L15" s="22" t="s">
        <v>26</v>
      </c>
      <c r="M15" s="22"/>
      <c r="N15" s="24">
        <v>1181.3</v>
      </c>
      <c r="O15" s="22"/>
      <c r="P15" s="24"/>
      <c r="Q15" s="22"/>
      <c r="R15" s="24">
        <f>ROUND((N15-P15),5)</f>
        <v>1181.3</v>
      </c>
      <c r="U15" t="str">
        <v>12/23/2025</v>
      </c>
      <c r="V15" t="str">
        <v>Jv 2212002</v>
      </c>
      <c r="W15" t="str">
        <v>EU</v>
      </c>
      <c r="X15" t="str">
        <v xml:space="preserve"> Cash tr********to VSA's </v>
      </c>
      <c r="Y15" t="str">
        <v>120-Account Payroll</v>
      </c>
      <c r="Z15" t="str">
        <v>EU</v>
      </c>
      <c r="AA15">
        <v>1181.3</v>
      </c>
      <c r="AB15">
        <v>0</v>
      </c>
      <c r="AC15">
        <v>1181.3</v>
      </c>
    </row>
    <row r="16" spans="1:29" ht="15" thickBot="1" x14ac:dyDescent="0.35">
      <c r="A16" s="22"/>
      <c r="B16" s="23" t="s">
        <v>771</v>
      </c>
      <c r="C16" s="23"/>
      <c r="D16" s="23" t="str">
        <f t="shared" ref="D16:D17" si="5">D15</f>
        <v>Jv 2212002</v>
      </c>
      <c r="E16" s="23"/>
      <c r="F16" t="str">
        <f t="shared" si="3"/>
        <v>EU</v>
      </c>
      <c r="G16" s="22"/>
      <c r="H16" s="22" t="s">
        <v>922</v>
      </c>
      <c r="I16" s="22"/>
      <c r="J16" s="22" t="s">
        <v>760</v>
      </c>
      <c r="K16" s="22"/>
      <c r="L16" s="22" t="s">
        <v>26</v>
      </c>
      <c r="M16" s="22"/>
      <c r="N16" s="25"/>
      <c r="O16" s="22"/>
      <c r="P16" s="25">
        <v>1181.3</v>
      </c>
      <c r="Q16" s="22"/>
      <c r="R16" s="25">
        <f>ROUND((N16-P16),5)</f>
        <v>-1181.3</v>
      </c>
      <c r="U16" t="str">
        <v>12/23/2025</v>
      </c>
      <c r="V16" t="str">
        <v>Jv 2212002</v>
      </c>
      <c r="W16" t="str">
        <v>EU</v>
      </c>
      <c r="X16" t="str">
        <v xml:space="preserve"> Cash tr********to VSA's </v>
      </c>
      <c r="Y16" t="str">
        <v>101.01-FC-EU</v>
      </c>
      <c r="Z16" t="str">
        <v>EU</v>
      </c>
      <c r="AA16">
        <v>0</v>
      </c>
      <c r="AB16">
        <v>1181.3</v>
      </c>
      <c r="AC16">
        <v>-1181.3</v>
      </c>
    </row>
    <row r="17" spans="1:29" x14ac:dyDescent="0.3">
      <c r="A17" s="22" t="s">
        <v>761</v>
      </c>
      <c r="B17" s="23" t="s">
        <v>771</v>
      </c>
      <c r="C17" s="23"/>
      <c r="D17" s="23" t="str">
        <f t="shared" si="5"/>
        <v>Jv 2212002</v>
      </c>
      <c r="E17" s="23"/>
      <c r="G17" s="22"/>
      <c r="H17" s="22"/>
      <c r="I17" s="22"/>
      <c r="J17" s="22"/>
      <c r="K17" s="22"/>
      <c r="L17" s="22" t="s">
        <v>20</v>
      </c>
      <c r="M17" s="22"/>
      <c r="N17" s="24">
        <f>ROUND(SUM(N15:N16),5)</f>
        <v>1181.3</v>
      </c>
      <c r="O17" s="22"/>
      <c r="P17" s="24">
        <f>ROUND(SUM(P15:P16),5)</f>
        <v>1181.3</v>
      </c>
      <c r="Q17" s="22"/>
      <c r="R17" s="24">
        <f>ROUND(SUM(R15:R16),5)</f>
        <v>0</v>
      </c>
      <c r="U17" t="str">
        <v>12/23/2025</v>
      </c>
      <c r="V17" t="str">
        <v>Jv 2212002</v>
      </c>
      <c r="W17">
        <v>0</v>
      </c>
      <c r="X17">
        <v>0</v>
      </c>
      <c r="Y17">
        <v>0</v>
      </c>
      <c r="Z17" t="str">
        <v/>
      </c>
      <c r="AA17">
        <v>1181.3</v>
      </c>
      <c r="AB17">
        <v>1181.3</v>
      </c>
      <c r="AC17">
        <v>0</v>
      </c>
    </row>
    <row r="18" spans="1:29" ht="29.1" customHeight="1" x14ac:dyDescent="0.3">
      <c r="A18" s="22"/>
      <c r="B18" s="23" t="s">
        <v>771</v>
      </c>
      <c r="C18" s="23"/>
      <c r="D18" s="22" t="s">
        <v>773</v>
      </c>
      <c r="E18" s="23"/>
      <c r="F18" t="str">
        <f t="shared" si="3"/>
        <v>DFAT</v>
      </c>
      <c r="G18" s="22"/>
      <c r="H18" s="22" t="s">
        <v>867</v>
      </c>
      <c r="I18" s="22"/>
      <c r="J18" s="22" t="s">
        <v>774</v>
      </c>
      <c r="K18" s="22"/>
      <c r="L18" s="22" t="s">
        <v>763</v>
      </c>
      <c r="M18" s="22"/>
      <c r="N18" s="24">
        <v>470</v>
      </c>
      <c r="O18" s="22"/>
      <c r="P18" s="24"/>
      <c r="Q18" s="22"/>
      <c r="R18" s="24">
        <f t="shared" ref="R18:R25" si="6">ROUND((N18-P18),5)</f>
        <v>470</v>
      </c>
      <c r="U18" t="str">
        <v>12/23/2025</v>
      </c>
      <c r="V18" t="str">
        <v>Pv 2212003</v>
      </c>
      <c r="W18" t="str">
        <v>DFAT</v>
      </c>
      <c r="X18" t="str">
        <v xml:space="preserve"> Project********r (Leader</v>
      </c>
      <c r="Y18" t="str">
        <v>610- Salary</v>
      </c>
      <c r="Z18" t="str">
        <v>EU-  1.1.1 Technical:1.1.1.1-Project officer</v>
      </c>
      <c r="AA18">
        <v>470</v>
      </c>
      <c r="AB18">
        <v>0</v>
      </c>
      <c r="AC18">
        <v>470</v>
      </c>
    </row>
    <row r="19" spans="1:29" x14ac:dyDescent="0.3">
      <c r="A19" s="22"/>
      <c r="B19" s="23" t="s">
        <v>771</v>
      </c>
      <c r="C19" s="23"/>
      <c r="D19" s="23" t="str">
        <f t="shared" ref="D19:D26" si="7">D18</f>
        <v>Pv 2212003</v>
      </c>
      <c r="E19" s="23"/>
      <c r="F19" t="str">
        <f t="shared" si="3"/>
        <v>DFAT</v>
      </c>
      <c r="G19" s="22"/>
      <c r="H19" s="22" t="s">
        <v>875</v>
      </c>
      <c r="I19" s="22"/>
      <c r="J19" s="22" t="s">
        <v>774</v>
      </c>
      <c r="K19" s="22"/>
      <c r="L19" s="22" t="s">
        <v>765</v>
      </c>
      <c r="M19" s="22"/>
      <c r="N19" s="24">
        <v>435</v>
      </c>
      <c r="O19" s="22"/>
      <c r="P19" s="24"/>
      <c r="Q19" s="22"/>
      <c r="R19" s="24">
        <f t="shared" si="6"/>
        <v>435</v>
      </c>
      <c r="U19" t="str">
        <v>12/23/2025</v>
      </c>
      <c r="V19" t="str">
        <v>Pv 2212003</v>
      </c>
      <c r="W19" t="str">
        <v>DFAT</v>
      </c>
      <c r="X19" t="str">
        <v xml:space="preserve"> Project********r Mrs. Ch</v>
      </c>
      <c r="Y19" t="str">
        <v>610- Salary</v>
      </c>
      <c r="Z19" t="str">
        <v>EU-  1.1.1 Technical:1.1.1.2-Project officer</v>
      </c>
      <c r="AA19">
        <v>435</v>
      </c>
      <c r="AB19">
        <v>0</v>
      </c>
      <c r="AC19">
        <v>435</v>
      </c>
    </row>
    <row r="20" spans="1:29" x14ac:dyDescent="0.3">
      <c r="A20" s="22"/>
      <c r="B20" s="23" t="s">
        <v>771</v>
      </c>
      <c r="C20" s="23"/>
      <c r="D20" s="23" t="str">
        <f t="shared" si="7"/>
        <v>Pv 2212003</v>
      </c>
      <c r="E20" s="23"/>
      <c r="F20" t="str">
        <f t="shared" si="3"/>
        <v>DFAT</v>
      </c>
      <c r="G20" s="22"/>
      <c r="H20" s="22" t="s">
        <v>876</v>
      </c>
      <c r="I20" s="22"/>
      <c r="J20" s="22" t="s">
        <v>774</v>
      </c>
      <c r="K20" s="22"/>
      <c r="L20" s="22" t="s">
        <v>775</v>
      </c>
      <c r="M20" s="22"/>
      <c r="N20" s="24">
        <v>115</v>
      </c>
      <c r="O20" s="22"/>
      <c r="P20" s="24"/>
      <c r="Q20" s="22"/>
      <c r="R20" s="24">
        <f t="shared" si="6"/>
        <v>115</v>
      </c>
      <c r="U20" t="str">
        <v>12/23/2025</v>
      </c>
      <c r="V20" t="str">
        <v>Pv 2212003</v>
      </c>
      <c r="W20" t="str">
        <v>DFAT</v>
      </c>
      <c r="X20" t="str">
        <v xml:space="preserve"> Program********r Mr. Pha</v>
      </c>
      <c r="Y20" t="str">
        <v>610- Salary</v>
      </c>
      <c r="Z20" t="str">
        <v>EU-  1.1.1 Technical:1.1.1.3-Program Manager</v>
      </c>
      <c r="AA20">
        <v>115</v>
      </c>
      <c r="AB20">
        <v>0</v>
      </c>
      <c r="AC20">
        <v>115</v>
      </c>
    </row>
    <row r="21" spans="1:29" x14ac:dyDescent="0.3">
      <c r="A21" s="22"/>
      <c r="B21" s="23" t="s">
        <v>771</v>
      </c>
      <c r="C21" s="23"/>
      <c r="D21" s="23" t="str">
        <f t="shared" si="7"/>
        <v>Pv 2212003</v>
      </c>
      <c r="E21" s="23"/>
      <c r="F21" t="str">
        <f t="shared" si="3"/>
        <v>DFAT</v>
      </c>
      <c r="G21" s="22"/>
      <c r="H21" s="22" t="s">
        <v>869</v>
      </c>
      <c r="I21" s="22"/>
      <c r="J21" s="22" t="s">
        <v>774</v>
      </c>
      <c r="K21" s="22"/>
      <c r="L21" s="22" t="s">
        <v>766</v>
      </c>
      <c r="M21" s="22"/>
      <c r="N21" s="24">
        <v>80</v>
      </c>
      <c r="O21" s="22"/>
      <c r="P21" s="24"/>
      <c r="Q21" s="22"/>
      <c r="R21" s="24">
        <f t="shared" si="6"/>
        <v>80</v>
      </c>
      <c r="U21" t="str">
        <v>12/23/2025</v>
      </c>
      <c r="V21" t="str">
        <v>Pv 2212003</v>
      </c>
      <c r="W21" t="str">
        <v>DFAT</v>
      </c>
      <c r="X21" t="str">
        <v xml:space="preserve"> Finance********min Manag</v>
      </c>
      <c r="Y21" t="str">
        <v>610- Salary</v>
      </c>
      <c r="Z21" t="str">
        <v>EU-1.1.2 Administrative/:1.1.2.2-Finance &amp; Admin Manager</v>
      </c>
      <c r="AA21">
        <v>80</v>
      </c>
      <c r="AB21">
        <v>0</v>
      </c>
      <c r="AC21">
        <v>80</v>
      </c>
    </row>
    <row r="22" spans="1:29" x14ac:dyDescent="0.3">
      <c r="A22" s="22"/>
      <c r="B22" s="23" t="s">
        <v>771</v>
      </c>
      <c r="C22" s="23"/>
      <c r="D22" s="23" t="str">
        <f t="shared" si="7"/>
        <v>Pv 2212003</v>
      </c>
      <c r="E22" s="23"/>
      <c r="F22" t="str">
        <f t="shared" si="3"/>
        <v>DFAT</v>
      </c>
      <c r="G22" s="22"/>
      <c r="H22" s="22" t="s">
        <v>877</v>
      </c>
      <c r="I22" s="22"/>
      <c r="J22" s="22" t="s">
        <v>774</v>
      </c>
      <c r="K22" s="22"/>
      <c r="L22" s="22" t="s">
        <v>776</v>
      </c>
      <c r="M22" s="22"/>
      <c r="N22" s="24">
        <v>80</v>
      </c>
      <c r="O22" s="22"/>
      <c r="P22" s="24"/>
      <c r="Q22" s="22"/>
      <c r="R22" s="24">
        <f t="shared" si="6"/>
        <v>80</v>
      </c>
      <c r="U22" t="str">
        <v>12/23/2025</v>
      </c>
      <c r="V22" t="str">
        <v>Pv 2212003</v>
      </c>
      <c r="W22" t="str">
        <v>DFAT</v>
      </c>
      <c r="X22" t="str">
        <v xml:space="preserve"> Finance********min Offic</v>
      </c>
      <c r="Y22" t="str">
        <v>610- Salary</v>
      </c>
      <c r="Z22" t="str">
        <v>EU-1.1.2 Administrative/:1.1.2.3-Finance &amp; Admin Officer</v>
      </c>
      <c r="AA22">
        <v>80</v>
      </c>
      <c r="AB22">
        <v>0</v>
      </c>
      <c r="AC22">
        <v>80</v>
      </c>
    </row>
    <row r="23" spans="1:29" x14ac:dyDescent="0.3">
      <c r="A23" s="22"/>
      <c r="B23" s="23" t="s">
        <v>771</v>
      </c>
      <c r="C23" s="23"/>
      <c r="D23" s="23" t="str">
        <f t="shared" si="7"/>
        <v>Pv 2212003</v>
      </c>
      <c r="E23" s="23"/>
      <c r="F23" t="str">
        <f t="shared" si="3"/>
        <v>DFAT</v>
      </c>
      <c r="G23" s="22"/>
      <c r="H23" s="22" t="s">
        <v>878</v>
      </c>
      <c r="I23" s="22"/>
      <c r="J23" s="22" t="s">
        <v>777</v>
      </c>
      <c r="K23" s="22"/>
      <c r="L23" s="22" t="s">
        <v>778</v>
      </c>
      <c r="M23" s="22"/>
      <c r="N23" s="24">
        <v>1.3</v>
      </c>
      <c r="O23" s="22"/>
      <c r="P23" s="24"/>
      <c r="Q23" s="22"/>
      <c r="R23" s="24">
        <f t="shared" si="6"/>
        <v>1.3</v>
      </c>
      <c r="U23" t="str">
        <v>12/23/2025</v>
      </c>
      <c r="V23" t="str">
        <v>Pv 2212003</v>
      </c>
      <c r="W23" t="str">
        <v>DFAT</v>
      </c>
      <c r="X23" t="str">
        <v xml:space="preserve"> Bank fe********</v>
      </c>
      <c r="Y23" t="str">
        <v>637-Bank charges</v>
      </c>
      <c r="Z23" t="str">
        <v>EU-5.Other costs, services8:5.6-Financial services</v>
      </c>
      <c r="AA23">
        <v>1.3</v>
      </c>
      <c r="AB23">
        <v>0</v>
      </c>
      <c r="AC23">
        <v>1.3</v>
      </c>
    </row>
    <row r="24" spans="1:29" x14ac:dyDescent="0.3">
      <c r="A24" s="22"/>
      <c r="B24" s="23" t="s">
        <v>771</v>
      </c>
      <c r="C24" s="23"/>
      <c r="D24" s="23" t="str">
        <f t="shared" si="7"/>
        <v>Pv 2212003</v>
      </c>
      <c r="E24" s="23"/>
      <c r="F24" t="str">
        <f t="shared" si="3"/>
        <v>EU</v>
      </c>
      <c r="G24" s="22"/>
      <c r="H24" s="22" t="s">
        <v>879</v>
      </c>
      <c r="I24" s="22"/>
      <c r="J24" s="22" t="s">
        <v>769</v>
      </c>
      <c r="K24" s="22"/>
      <c r="L24" s="22" t="s">
        <v>26</v>
      </c>
      <c r="M24" s="22"/>
      <c r="N24" s="24"/>
      <c r="O24" s="22"/>
      <c r="P24" s="24">
        <v>23.7</v>
      </c>
      <c r="Q24" s="22"/>
      <c r="R24" s="24">
        <f t="shared" si="6"/>
        <v>-23.7</v>
      </c>
      <c r="U24" t="str">
        <v>12/23/2025</v>
      </c>
      <c r="V24" t="str">
        <v>Pv 2212003</v>
      </c>
      <c r="W24" t="str">
        <v>EU</v>
      </c>
      <c r="X24" t="str">
        <v xml:space="preserve"> Deduct ********</v>
      </c>
      <c r="Y24" t="str">
        <v>270.3-Accrued Tax</v>
      </c>
      <c r="Z24" t="str">
        <v>EU</v>
      </c>
      <c r="AA24">
        <v>0</v>
      </c>
      <c r="AB24">
        <v>23.7</v>
      </c>
      <c r="AC24">
        <v>-23.7</v>
      </c>
    </row>
    <row r="25" spans="1:29" ht="15" thickBot="1" x14ac:dyDescent="0.35">
      <c r="A25" s="22"/>
      <c r="B25" s="23" t="s">
        <v>771</v>
      </c>
      <c r="C25" s="23"/>
      <c r="D25" s="23" t="str">
        <f t="shared" si="7"/>
        <v>Pv 2212003</v>
      </c>
      <c r="E25" s="23"/>
      <c r="F25" t="str">
        <f t="shared" si="3"/>
        <v>EU</v>
      </c>
      <c r="G25" s="22"/>
      <c r="H25" s="22" t="s">
        <v>880</v>
      </c>
      <c r="I25" s="22"/>
      <c r="J25" s="22" t="s">
        <v>770</v>
      </c>
      <c r="K25" s="22"/>
      <c r="L25" s="22" t="s">
        <v>26</v>
      </c>
      <c r="M25" s="22"/>
      <c r="N25" s="25"/>
      <c r="O25" s="22"/>
      <c r="P25" s="25">
        <v>1157.5999999999999</v>
      </c>
      <c r="Q25" s="22"/>
      <c r="R25" s="25">
        <f t="shared" si="6"/>
        <v>-1157.5999999999999</v>
      </c>
      <c r="U25" t="str">
        <v>12/23/2025</v>
      </c>
      <c r="V25" t="str">
        <v>Pv 2212003</v>
      </c>
      <c r="W25" t="str">
        <v>EU</v>
      </c>
      <c r="X25" t="str">
        <v xml:space="preserve"> Staff s********or Dec-22</v>
      </c>
      <c r="Y25" t="str">
        <v>120-Account Payroll</v>
      </c>
      <c r="Z25" t="str">
        <v>EU</v>
      </c>
      <c r="AA25">
        <v>0</v>
      </c>
      <c r="AB25">
        <v>1157.5999999999999</v>
      </c>
      <c r="AC25">
        <v>-1157.5999999999999</v>
      </c>
    </row>
    <row r="26" spans="1:29" x14ac:dyDescent="0.3">
      <c r="A26" s="22" t="s">
        <v>761</v>
      </c>
      <c r="B26" s="23" t="s">
        <v>771</v>
      </c>
      <c r="C26" s="23"/>
      <c r="D26" s="23" t="str">
        <f t="shared" si="7"/>
        <v>Pv 2212003</v>
      </c>
      <c r="E26" s="23"/>
      <c r="G26" s="22"/>
      <c r="H26" s="22"/>
      <c r="I26" s="22"/>
      <c r="J26" s="22"/>
      <c r="K26" s="22"/>
      <c r="L26" s="22" t="s">
        <v>20</v>
      </c>
      <c r="M26" s="22"/>
      <c r="N26" s="24">
        <f>ROUND(SUM(N18:N25),5)</f>
        <v>1181.3</v>
      </c>
      <c r="O26" s="22"/>
      <c r="P26" s="24">
        <f>ROUND(SUM(P18:P25),5)</f>
        <v>1181.3</v>
      </c>
      <c r="Q26" s="22"/>
      <c r="R26" s="24">
        <f>ROUND(SUM(R18:R25),5)</f>
        <v>0</v>
      </c>
      <c r="U26" t="str">
        <v>12/23/2025</v>
      </c>
      <c r="V26" t="str">
        <v>Pv 2212003</v>
      </c>
      <c r="W26">
        <v>0</v>
      </c>
      <c r="X26">
        <v>0</v>
      </c>
      <c r="Y26">
        <v>0</v>
      </c>
      <c r="Z26" t="str">
        <v/>
      </c>
      <c r="AA26">
        <v>1181.3</v>
      </c>
      <c r="AB26">
        <v>1181.3</v>
      </c>
      <c r="AC26">
        <v>0</v>
      </c>
    </row>
    <row r="27" spans="1:29" ht="29.1" customHeight="1" x14ac:dyDescent="0.3">
      <c r="A27" s="22"/>
      <c r="B27" s="23" t="s">
        <v>779</v>
      </c>
      <c r="C27" s="23"/>
      <c r="D27" s="22" t="s">
        <v>780</v>
      </c>
      <c r="E27" s="23"/>
      <c r="F27" t="str">
        <f t="shared" si="3"/>
        <v>EU</v>
      </c>
      <c r="G27" s="22"/>
      <c r="H27" s="22" t="s">
        <v>881</v>
      </c>
      <c r="I27" s="22"/>
      <c r="J27" s="22" t="s">
        <v>781</v>
      </c>
      <c r="K27" s="22"/>
      <c r="L27" s="22" t="s">
        <v>26</v>
      </c>
      <c r="M27" s="22"/>
      <c r="N27" s="24">
        <v>319.82</v>
      </c>
      <c r="O27" s="22"/>
      <c r="P27" s="24"/>
      <c r="Q27" s="22"/>
      <c r="R27" s="24">
        <f>ROUND((N27-P27),5)</f>
        <v>319.82</v>
      </c>
      <c r="U27" t="str">
        <v>12/27/2025</v>
      </c>
      <c r="V27" t="str">
        <v>Pv 2212004</v>
      </c>
      <c r="W27" t="str">
        <v>EU</v>
      </c>
      <c r="X27" t="str">
        <v xml:space="preserve"> Adv.to ********nda on Im</v>
      </c>
      <c r="Y27" t="str">
        <v>201-Expense/Staff Advance</v>
      </c>
      <c r="Z27" t="str">
        <v>EU</v>
      </c>
      <c r="AA27">
        <v>319.82</v>
      </c>
      <c r="AB27">
        <v>0</v>
      </c>
      <c r="AC27">
        <v>319.82</v>
      </c>
    </row>
    <row r="28" spans="1:29" ht="15" thickBot="1" x14ac:dyDescent="0.35">
      <c r="A28" s="22"/>
      <c r="B28" s="23" t="s">
        <v>779</v>
      </c>
      <c r="C28" s="23"/>
      <c r="D28" s="23" t="str">
        <f t="shared" ref="D28:D29" si="8">D27</f>
        <v>Pv 2212004</v>
      </c>
      <c r="E28" s="23"/>
      <c r="F28" t="str">
        <f t="shared" si="3"/>
        <v>EU</v>
      </c>
      <c r="G28" s="22"/>
      <c r="H28" s="22" t="s">
        <v>881</v>
      </c>
      <c r="I28" s="22"/>
      <c r="J28" s="22" t="s">
        <v>760</v>
      </c>
      <c r="K28" s="22"/>
      <c r="L28" s="22" t="s">
        <v>26</v>
      </c>
      <c r="M28" s="22"/>
      <c r="N28" s="25"/>
      <c r="O28" s="22"/>
      <c r="P28" s="25">
        <v>319.82</v>
      </c>
      <c r="Q28" s="22"/>
      <c r="R28" s="25">
        <f>ROUND((N28-P28),5)</f>
        <v>-319.82</v>
      </c>
      <c r="U28" t="str">
        <v>12/27/2025</v>
      </c>
      <c r="V28" t="str">
        <v>Pv 2212004</v>
      </c>
      <c r="W28" t="str">
        <v>EU</v>
      </c>
      <c r="X28" t="str">
        <v xml:space="preserve"> Adv.to ********nda on Im</v>
      </c>
      <c r="Y28" t="str">
        <v>101.01-FC-EU</v>
      </c>
      <c r="Z28" t="str">
        <v>EU</v>
      </c>
      <c r="AA28">
        <v>0</v>
      </c>
      <c r="AB28">
        <v>319.82</v>
      </c>
      <c r="AC28">
        <v>-319.82</v>
      </c>
    </row>
    <row r="29" spans="1:29" x14ac:dyDescent="0.3">
      <c r="A29" s="22" t="s">
        <v>761</v>
      </c>
      <c r="B29" s="23" t="s">
        <v>779</v>
      </c>
      <c r="C29" s="23"/>
      <c r="D29" s="23" t="str">
        <f t="shared" si="8"/>
        <v>Pv 2212004</v>
      </c>
      <c r="E29" s="23"/>
      <c r="F29" t="str">
        <f t="shared" si="3"/>
        <v>DFAT</v>
      </c>
      <c r="G29" s="22"/>
      <c r="H29" s="22" t="s">
        <v>871</v>
      </c>
      <c r="I29" s="22"/>
      <c r="J29" s="22"/>
      <c r="K29" s="22"/>
      <c r="L29" s="22" t="s">
        <v>20</v>
      </c>
      <c r="M29" s="22"/>
      <c r="N29" s="24">
        <f>ROUND(SUM(N27:N28),5)</f>
        <v>319.82</v>
      </c>
      <c r="O29" s="22"/>
      <c r="P29" s="24">
        <f>ROUND(SUM(P27:P28),5)</f>
        <v>319.82</v>
      </c>
      <c r="Q29" s="22"/>
      <c r="R29" s="24">
        <f>ROUND(SUM(R27:R28),5)</f>
        <v>0</v>
      </c>
      <c r="U29" t="str">
        <v>12/27/2025</v>
      </c>
      <c r="V29" t="str">
        <v>Pv 2212004</v>
      </c>
      <c r="W29" t="str">
        <v>DFAT</v>
      </c>
      <c r="X29" t="str">
        <v>********</v>
      </c>
      <c r="Y29">
        <v>0</v>
      </c>
      <c r="Z29" t="str">
        <v/>
      </c>
      <c r="AA29">
        <v>319.82</v>
      </c>
      <c r="AB29">
        <v>319.82</v>
      </c>
      <c r="AC29">
        <v>0</v>
      </c>
    </row>
    <row r="30" spans="1:29" ht="29.1" customHeight="1" x14ac:dyDescent="0.3">
      <c r="A30" s="22"/>
      <c r="B30" s="23" t="s">
        <v>782</v>
      </c>
      <c r="C30" s="23"/>
      <c r="D30" s="22" t="s">
        <v>783</v>
      </c>
      <c r="E30" s="23"/>
      <c r="F30" t="str">
        <f t="shared" si="3"/>
        <v>DFAT</v>
      </c>
      <c r="G30" s="22"/>
      <c r="H30" s="22" t="s">
        <v>882</v>
      </c>
      <c r="I30" s="22"/>
      <c r="J30" s="22" t="s">
        <v>784</v>
      </c>
      <c r="K30" s="22"/>
      <c r="L30" s="22" t="s">
        <v>785</v>
      </c>
      <c r="M30" s="22"/>
      <c r="N30" s="24">
        <v>170</v>
      </c>
      <c r="O30" s="22"/>
      <c r="P30" s="24"/>
      <c r="Q30" s="22"/>
      <c r="R30" s="24">
        <f t="shared" ref="R30:R35" si="9">ROUND((N30-P30),5)</f>
        <v>170</v>
      </c>
      <c r="U30" t="str">
        <v>12/30/2025</v>
      </c>
      <c r="V30" t="str">
        <v>Jv 2212003</v>
      </c>
      <c r="W30" t="str">
        <v>DFAT</v>
      </c>
      <c r="X30" t="str">
        <v xml:space="preserve"> Impleme******** of the c</v>
      </c>
      <c r="Y30" t="str">
        <v>820-Training/Workshop</v>
      </c>
      <c r="Z30" t="str">
        <v>EU-6-Other:6.1.2-Output 1.2:6.1.2.2-The implementation of t</v>
      </c>
      <c r="AA30">
        <v>170</v>
      </c>
      <c r="AB30">
        <v>0</v>
      </c>
      <c r="AC30">
        <v>170</v>
      </c>
    </row>
    <row r="31" spans="1:29" x14ac:dyDescent="0.3">
      <c r="A31" s="22"/>
      <c r="B31" s="23" t="s">
        <v>782</v>
      </c>
      <c r="C31" s="23"/>
      <c r="D31" s="23" t="str">
        <f t="shared" ref="D31:D36" si="10">D30</f>
        <v>Jv 2212003</v>
      </c>
      <c r="E31" s="23"/>
      <c r="F31" t="str">
        <f t="shared" si="3"/>
        <v>DFAT</v>
      </c>
      <c r="G31" s="22"/>
      <c r="H31" s="22" t="s">
        <v>883</v>
      </c>
      <c r="I31" s="22"/>
      <c r="J31" s="22" t="s">
        <v>786</v>
      </c>
      <c r="K31" s="22"/>
      <c r="L31" s="22" t="s">
        <v>787</v>
      </c>
      <c r="M31" s="22"/>
      <c r="N31" s="24">
        <v>49.46</v>
      </c>
      <c r="O31" s="22"/>
      <c r="P31" s="24"/>
      <c r="Q31" s="22"/>
      <c r="R31" s="24">
        <f t="shared" si="9"/>
        <v>49.46</v>
      </c>
      <c r="U31" t="str">
        <v>12/30/2025</v>
      </c>
      <c r="V31" t="str">
        <v>Jv 2212003</v>
      </c>
      <c r="W31" t="str">
        <v>DFAT</v>
      </c>
      <c r="X31" t="str">
        <v xml:space="preserve"> Travel ********field wor</v>
      </c>
      <c r="Y31" t="str">
        <v>657.01-Staff trevel</v>
      </c>
      <c r="Z31" t="str">
        <v>EU-2. Travel6:2.1-National Travel</v>
      </c>
      <c r="AA31">
        <v>49.46</v>
      </c>
      <c r="AB31">
        <v>0</v>
      </c>
      <c r="AC31">
        <v>49.46</v>
      </c>
    </row>
    <row r="32" spans="1:29" x14ac:dyDescent="0.3">
      <c r="A32" s="22"/>
      <c r="B32" s="23" t="s">
        <v>782</v>
      </c>
      <c r="C32" s="23"/>
      <c r="D32" s="23" t="str">
        <f t="shared" si="10"/>
        <v>Jv 2212003</v>
      </c>
      <c r="E32" s="23"/>
      <c r="F32" t="str">
        <f t="shared" si="3"/>
        <v>DFAT</v>
      </c>
      <c r="G32" s="22"/>
      <c r="H32" s="22" t="s">
        <v>884</v>
      </c>
      <c r="I32" s="22"/>
      <c r="J32" s="22" t="s">
        <v>786</v>
      </c>
      <c r="K32" s="22"/>
      <c r="L32" s="22" t="s">
        <v>788</v>
      </c>
      <c r="M32" s="22"/>
      <c r="N32" s="24">
        <v>15</v>
      </c>
      <c r="O32" s="22"/>
      <c r="P32" s="24"/>
      <c r="Q32" s="22"/>
      <c r="R32" s="24">
        <f t="shared" si="9"/>
        <v>15</v>
      </c>
      <c r="U32" t="str">
        <v>12/30/2025</v>
      </c>
      <c r="V32" t="str">
        <v>Jv 2212003</v>
      </c>
      <c r="W32" t="str">
        <v>DFAT</v>
      </c>
      <c r="X32" t="str">
        <v xml:space="preserve"> Accommo********</v>
      </c>
      <c r="Y32" t="str">
        <v>657.01-Staff trevel</v>
      </c>
      <c r="Z32" t="str">
        <v>EU-2. Travel6:2.2-Accommodation</v>
      </c>
      <c r="AA32">
        <v>15</v>
      </c>
      <c r="AB32">
        <v>0</v>
      </c>
      <c r="AC32">
        <v>15</v>
      </c>
    </row>
    <row r="33" spans="1:29" x14ac:dyDescent="0.3">
      <c r="A33" s="22"/>
      <c r="B33" s="23" t="s">
        <v>782</v>
      </c>
      <c r="C33" s="23"/>
      <c r="D33" s="23" t="str">
        <f t="shared" si="10"/>
        <v>Jv 2212003</v>
      </c>
      <c r="E33" s="23"/>
      <c r="F33" t="str">
        <f t="shared" si="3"/>
        <v>DFAT</v>
      </c>
      <c r="G33" s="22"/>
      <c r="H33" s="22" t="s">
        <v>885</v>
      </c>
      <c r="I33" s="22"/>
      <c r="J33" s="22" t="s">
        <v>789</v>
      </c>
      <c r="K33" s="22"/>
      <c r="L33" s="22" t="s">
        <v>790</v>
      </c>
      <c r="M33" s="22"/>
      <c r="N33" s="24">
        <v>10</v>
      </c>
      <c r="O33" s="22"/>
      <c r="P33" s="24"/>
      <c r="Q33" s="22"/>
      <c r="R33" s="24">
        <f t="shared" si="9"/>
        <v>10</v>
      </c>
      <c r="U33" t="str">
        <v>12/30/2025</v>
      </c>
      <c r="V33" t="str">
        <v>Jv 2212003</v>
      </c>
      <c r="W33" t="str">
        <v>DFAT</v>
      </c>
      <c r="X33" t="str">
        <v xml:space="preserve"> Other s******** (Phone c</v>
      </c>
      <c r="Y33" t="str">
        <v>633-Communication</v>
      </c>
      <c r="Z33" t="str">
        <v>EU-4. Local office14:4.4-Other services (tel/fax, el</v>
      </c>
      <c r="AA33">
        <v>10</v>
      </c>
      <c r="AB33">
        <v>0</v>
      </c>
      <c r="AC33">
        <v>10</v>
      </c>
    </row>
    <row r="34" spans="1:29" s="26" customFormat="1" x14ac:dyDescent="0.3">
      <c r="A34" s="22"/>
      <c r="B34" s="23" t="s">
        <v>782</v>
      </c>
      <c r="C34" s="23"/>
      <c r="D34" s="23" t="str">
        <f t="shared" si="10"/>
        <v>Jv 2212003</v>
      </c>
      <c r="E34" s="23"/>
      <c r="F34" t="str">
        <f t="shared" si="3"/>
        <v>EU</v>
      </c>
      <c r="G34" s="22"/>
      <c r="H34" s="22" t="s">
        <v>886</v>
      </c>
      <c r="I34" s="22"/>
      <c r="J34" s="22" t="s">
        <v>758</v>
      </c>
      <c r="K34" s="22"/>
      <c r="L34" s="22" t="s">
        <v>26</v>
      </c>
      <c r="M34" s="22"/>
      <c r="N34" s="24">
        <v>75.36</v>
      </c>
      <c r="O34" s="22"/>
      <c r="P34" s="24"/>
      <c r="Q34" s="22"/>
      <c r="R34" s="24">
        <f t="shared" si="9"/>
        <v>75.36</v>
      </c>
      <c r="S34"/>
      <c r="U34" s="26" t="str">
        <v>12/30/2025</v>
      </c>
      <c r="V34" s="26" t="str">
        <v>Jv 2212003</v>
      </c>
      <c r="W34" s="26" t="str">
        <v>EU</v>
      </c>
      <c r="X34" s="26" t="str">
        <v xml:space="preserve"> Mrs. Ch********fund on a</v>
      </c>
      <c r="Y34" s="26" t="str">
        <v>111.01- FC-EU</v>
      </c>
      <c r="Z34" s="26" t="str">
        <v>EU</v>
      </c>
      <c r="AA34" s="26">
        <v>75.36</v>
      </c>
      <c r="AB34" s="26">
        <v>0</v>
      </c>
      <c r="AC34" s="26">
        <v>75.36</v>
      </c>
    </row>
    <row r="35" spans="1:29" ht="15" thickBot="1" x14ac:dyDescent="0.35">
      <c r="A35" s="22"/>
      <c r="B35" s="23" t="s">
        <v>782</v>
      </c>
      <c r="C35" s="23"/>
      <c r="D35" s="23" t="str">
        <f t="shared" si="10"/>
        <v>Jv 2212003</v>
      </c>
      <c r="E35" s="23"/>
      <c r="F35" t="str">
        <f t="shared" si="3"/>
        <v>EU</v>
      </c>
      <c r="G35" s="22"/>
      <c r="H35" s="22" t="s">
        <v>887</v>
      </c>
      <c r="I35" s="22"/>
      <c r="J35" s="22" t="s">
        <v>781</v>
      </c>
      <c r="K35" s="22"/>
      <c r="L35" s="22" t="s">
        <v>26</v>
      </c>
      <c r="M35" s="22"/>
      <c r="N35" s="25"/>
      <c r="O35" s="22"/>
      <c r="P35" s="25">
        <v>319.82</v>
      </c>
      <c r="Q35" s="22"/>
      <c r="R35" s="25">
        <f t="shared" si="9"/>
        <v>-319.82</v>
      </c>
      <c r="U35" t="str">
        <v>12/30/2025</v>
      </c>
      <c r="V35" t="str">
        <v>Jv 2212003</v>
      </c>
      <c r="W35" t="str">
        <v>EU</v>
      </c>
      <c r="X35" t="str">
        <v xml:space="preserve"> Ms. Che********tle adv.o</v>
      </c>
      <c r="Y35" t="str">
        <v>201-Expense/Staff Advance</v>
      </c>
      <c r="Z35" t="str">
        <v>EU</v>
      </c>
      <c r="AA35">
        <v>0</v>
      </c>
      <c r="AB35">
        <v>319.82</v>
      </c>
      <c r="AC35">
        <v>-319.82</v>
      </c>
    </row>
    <row r="36" spans="1:29" x14ac:dyDescent="0.3">
      <c r="A36" s="22" t="s">
        <v>761</v>
      </c>
      <c r="B36" s="23" t="s">
        <v>782</v>
      </c>
      <c r="C36" s="23"/>
      <c r="D36" s="23" t="str">
        <f t="shared" si="10"/>
        <v>Jv 2212003</v>
      </c>
      <c r="E36" s="23"/>
      <c r="G36" s="22"/>
      <c r="H36" s="22"/>
      <c r="I36" s="22"/>
      <c r="J36" s="22"/>
      <c r="K36" s="22"/>
      <c r="L36" s="22" t="s">
        <v>20</v>
      </c>
      <c r="M36" s="22"/>
      <c r="N36" s="24">
        <f>ROUND(SUM(N30:N35),5)</f>
        <v>319.82</v>
      </c>
      <c r="O36" s="22"/>
      <c r="P36" s="24">
        <f>ROUND(SUM(P30:P35),5)</f>
        <v>319.82</v>
      </c>
      <c r="Q36" s="22"/>
      <c r="R36" s="24">
        <f>ROUND(SUM(R30:R35),5)</f>
        <v>0</v>
      </c>
      <c r="U36" t="str">
        <v>12/30/2025</v>
      </c>
      <c r="V36" t="str">
        <v>Jv 2212003</v>
      </c>
      <c r="W36">
        <v>0</v>
      </c>
      <c r="X36">
        <v>0</v>
      </c>
      <c r="Y36">
        <v>0</v>
      </c>
      <c r="Z36" t="str">
        <v/>
      </c>
      <c r="AA36">
        <v>319.82</v>
      </c>
      <c r="AB36">
        <v>319.82</v>
      </c>
      <c r="AC36">
        <v>0</v>
      </c>
    </row>
    <row r="37" spans="1:29" ht="29.1" customHeight="1" x14ac:dyDescent="0.3">
      <c r="A37" s="22"/>
      <c r="B37" s="23" t="s">
        <v>782</v>
      </c>
      <c r="C37" s="23"/>
      <c r="D37" s="22" t="s">
        <v>791</v>
      </c>
      <c r="E37" s="23"/>
      <c r="F37" t="str">
        <f t="shared" si="3"/>
        <v>EU</v>
      </c>
      <c r="G37" s="22"/>
      <c r="H37" s="22" t="s">
        <v>922</v>
      </c>
      <c r="I37" s="22"/>
      <c r="J37" s="22" t="s">
        <v>770</v>
      </c>
      <c r="K37" s="22"/>
      <c r="L37" s="22" t="s">
        <v>26</v>
      </c>
      <c r="M37" s="22"/>
      <c r="N37" s="24">
        <v>403.57</v>
      </c>
      <c r="O37" s="22"/>
      <c r="P37" s="24"/>
      <c r="Q37" s="22"/>
      <c r="R37" s="24">
        <f>ROUND((N37-P37),5)</f>
        <v>403.57</v>
      </c>
      <c r="U37" t="str">
        <v>12/30/2025</v>
      </c>
      <c r="V37" t="str">
        <v>Jv 2212004</v>
      </c>
      <c r="W37" t="str">
        <v>EU</v>
      </c>
      <c r="X37" t="str">
        <v xml:space="preserve"> Cash tr********to VSA's </v>
      </c>
      <c r="Y37" t="str">
        <v>120-Account Payroll</v>
      </c>
      <c r="Z37" t="str">
        <v>EU</v>
      </c>
      <c r="AA37">
        <v>403.57</v>
      </c>
      <c r="AB37">
        <v>0</v>
      </c>
      <c r="AC37">
        <v>403.57</v>
      </c>
    </row>
    <row r="38" spans="1:29" ht="15" thickBot="1" x14ac:dyDescent="0.35">
      <c r="A38" s="22"/>
      <c r="B38" s="23" t="s">
        <v>782</v>
      </c>
      <c r="C38" s="23"/>
      <c r="D38" s="23" t="str">
        <f t="shared" ref="D38:D39" si="11">D37</f>
        <v>Jv 2212004</v>
      </c>
      <c r="E38" s="23"/>
      <c r="F38" t="str">
        <f t="shared" si="3"/>
        <v>EU</v>
      </c>
      <c r="G38" s="22"/>
      <c r="H38" s="22" t="s">
        <v>922</v>
      </c>
      <c r="I38" s="22"/>
      <c r="J38" s="22" t="s">
        <v>760</v>
      </c>
      <c r="K38" s="22"/>
      <c r="L38" s="22" t="s">
        <v>26</v>
      </c>
      <c r="M38" s="22"/>
      <c r="N38" s="25"/>
      <c r="O38" s="22"/>
      <c r="P38" s="25">
        <v>403.57</v>
      </c>
      <c r="Q38" s="22"/>
      <c r="R38" s="25">
        <f>ROUND((N38-P38),5)</f>
        <v>-403.57</v>
      </c>
      <c r="U38" t="str">
        <v>12/30/2025</v>
      </c>
      <c r="V38" t="str">
        <v>Jv 2212004</v>
      </c>
      <c r="W38" t="str">
        <v>EU</v>
      </c>
      <c r="X38" t="str">
        <v xml:space="preserve"> Cash tr********to VSA's </v>
      </c>
      <c r="Y38" t="str">
        <v>101.01-FC-EU</v>
      </c>
      <c r="Z38" t="str">
        <v>EU</v>
      </c>
      <c r="AA38">
        <v>0</v>
      </c>
      <c r="AB38">
        <v>403.57</v>
      </c>
      <c r="AC38">
        <v>-403.57</v>
      </c>
    </row>
    <row r="39" spans="1:29" x14ac:dyDescent="0.3">
      <c r="A39" s="22" t="s">
        <v>761</v>
      </c>
      <c r="B39" s="23" t="s">
        <v>782</v>
      </c>
      <c r="C39" s="23"/>
      <c r="D39" s="23" t="str">
        <f t="shared" si="11"/>
        <v>Jv 2212004</v>
      </c>
      <c r="E39" s="23"/>
      <c r="F39" t="str">
        <f t="shared" si="3"/>
        <v>DFAT</v>
      </c>
      <c r="G39" s="22"/>
      <c r="H39" s="22" t="s">
        <v>871</v>
      </c>
      <c r="I39" s="22"/>
      <c r="J39" s="22"/>
      <c r="K39" s="22"/>
      <c r="L39" s="22" t="s">
        <v>20</v>
      </c>
      <c r="M39" s="22"/>
      <c r="N39" s="24">
        <f>ROUND(SUM(N37:N38),5)</f>
        <v>403.57</v>
      </c>
      <c r="O39" s="22"/>
      <c r="P39" s="24">
        <f>ROUND(SUM(P37:P38),5)</f>
        <v>403.57</v>
      </c>
      <c r="Q39" s="22"/>
      <c r="R39" s="24">
        <f>ROUND(SUM(R37:R38),5)</f>
        <v>0</v>
      </c>
      <c r="U39" t="str">
        <v>12/30/2025</v>
      </c>
      <c r="V39" t="str">
        <v>Jv 2212004</v>
      </c>
      <c r="W39" t="str">
        <v>DFAT</v>
      </c>
      <c r="X39" t="str">
        <v>********</v>
      </c>
      <c r="Y39">
        <v>0</v>
      </c>
      <c r="Z39" t="str">
        <v/>
      </c>
      <c r="AA39">
        <v>403.57</v>
      </c>
      <c r="AB39">
        <v>403.57</v>
      </c>
      <c r="AC39">
        <v>0</v>
      </c>
    </row>
    <row r="40" spans="1:29" ht="29.1" customHeight="1" x14ac:dyDescent="0.3">
      <c r="A40" s="22"/>
      <c r="B40" s="23" t="s">
        <v>782</v>
      </c>
      <c r="C40" s="23"/>
      <c r="D40" s="22" t="s">
        <v>792</v>
      </c>
      <c r="E40" s="23"/>
      <c r="F40" t="str">
        <f t="shared" si="3"/>
        <v>DFAT</v>
      </c>
      <c r="G40" s="22"/>
      <c r="H40" s="22" t="s">
        <v>867</v>
      </c>
      <c r="I40" s="22"/>
      <c r="J40" s="22" t="s">
        <v>793</v>
      </c>
      <c r="K40" s="22"/>
      <c r="L40" s="22" t="s">
        <v>763</v>
      </c>
      <c r="M40" s="22"/>
      <c r="N40" s="24">
        <v>160.22999999999999</v>
      </c>
      <c r="O40" s="22"/>
      <c r="P40" s="24"/>
      <c r="Q40" s="22"/>
      <c r="R40" s="24">
        <f t="shared" ref="R40:R46" si="12">ROUND((N40-P40),5)</f>
        <v>160.22999999999999</v>
      </c>
      <c r="U40" t="str">
        <v>12/30/2025</v>
      </c>
      <c r="V40" t="str">
        <v>Pv 2212005</v>
      </c>
      <c r="W40" t="str">
        <v>DFAT</v>
      </c>
      <c r="X40" t="str">
        <v xml:space="preserve"> Project********r (Leader</v>
      </c>
      <c r="Y40" t="str">
        <v>620-Seniority</v>
      </c>
      <c r="Z40" t="str">
        <v>EU-  1.1.1 Technical:1.1.1.1-Project officer</v>
      </c>
      <c r="AA40">
        <v>160.22999999999999</v>
      </c>
      <c r="AB40">
        <v>0</v>
      </c>
      <c r="AC40">
        <v>160.22999999999999</v>
      </c>
    </row>
    <row r="41" spans="1:29" x14ac:dyDescent="0.3">
      <c r="A41" s="22"/>
      <c r="B41" s="23" t="s">
        <v>782</v>
      </c>
      <c r="C41" s="23"/>
      <c r="D41" s="23" t="str">
        <f t="shared" ref="D41:D47" si="13">D40</f>
        <v>Pv 2212005</v>
      </c>
      <c r="E41" s="23"/>
      <c r="F41" t="str">
        <f t="shared" si="3"/>
        <v>DFAT</v>
      </c>
      <c r="G41" s="22"/>
      <c r="H41" s="22" t="s">
        <v>875</v>
      </c>
      <c r="I41" s="22"/>
      <c r="J41" s="22" t="s">
        <v>793</v>
      </c>
      <c r="K41" s="22"/>
      <c r="L41" s="22" t="s">
        <v>765</v>
      </c>
      <c r="M41" s="22"/>
      <c r="N41" s="24">
        <v>148.30000000000001</v>
      </c>
      <c r="O41" s="22"/>
      <c r="P41" s="24"/>
      <c r="Q41" s="22"/>
      <c r="R41" s="24">
        <f t="shared" si="12"/>
        <v>148.30000000000001</v>
      </c>
      <c r="U41" t="str">
        <v>12/30/2025</v>
      </c>
      <c r="V41" t="str">
        <v>Pv 2212005</v>
      </c>
      <c r="W41" t="str">
        <v>DFAT</v>
      </c>
      <c r="X41" t="str">
        <v xml:space="preserve"> Project********r Mrs. Ch</v>
      </c>
      <c r="Y41" t="str">
        <v>620-Seniority</v>
      </c>
      <c r="Z41" t="str">
        <v>EU-  1.1.1 Technical:1.1.1.2-Project officer</v>
      </c>
      <c r="AA41">
        <v>148.30000000000001</v>
      </c>
      <c r="AB41">
        <v>0</v>
      </c>
      <c r="AC41">
        <v>148.30000000000001</v>
      </c>
    </row>
    <row r="42" spans="1:29" x14ac:dyDescent="0.3">
      <c r="A42" s="22"/>
      <c r="B42" s="23" t="s">
        <v>782</v>
      </c>
      <c r="C42" s="23"/>
      <c r="D42" s="23" t="str">
        <f t="shared" si="13"/>
        <v>Pv 2212005</v>
      </c>
      <c r="E42" s="23"/>
      <c r="F42" t="str">
        <f t="shared" si="3"/>
        <v>DFAT</v>
      </c>
      <c r="G42" s="22"/>
      <c r="H42" s="22" t="s">
        <v>876</v>
      </c>
      <c r="I42" s="22"/>
      <c r="J42" s="22" t="s">
        <v>793</v>
      </c>
      <c r="K42" s="22"/>
      <c r="L42" s="22" t="s">
        <v>775</v>
      </c>
      <c r="M42" s="22"/>
      <c r="N42" s="24">
        <v>39.200000000000003</v>
      </c>
      <c r="O42" s="22"/>
      <c r="P42" s="24"/>
      <c r="Q42" s="22"/>
      <c r="R42" s="24">
        <f t="shared" si="12"/>
        <v>39.200000000000003</v>
      </c>
      <c r="U42" t="str">
        <v>12/30/2025</v>
      </c>
      <c r="V42" t="str">
        <v>Pv 2212005</v>
      </c>
      <c r="W42" t="str">
        <v>DFAT</v>
      </c>
      <c r="X42" t="str">
        <v xml:space="preserve"> Program********r Mr. Pha</v>
      </c>
      <c r="Y42" t="str">
        <v>620-Seniority</v>
      </c>
      <c r="Z42" t="str">
        <v>EU-  1.1.1 Technical:1.1.1.3-Program Manager</v>
      </c>
      <c r="AA42">
        <v>39.200000000000003</v>
      </c>
      <c r="AB42">
        <v>0</v>
      </c>
      <c r="AC42">
        <v>39.200000000000003</v>
      </c>
    </row>
    <row r="43" spans="1:29" x14ac:dyDescent="0.3">
      <c r="A43" s="22"/>
      <c r="B43" s="23" t="s">
        <v>782</v>
      </c>
      <c r="C43" s="23"/>
      <c r="D43" s="23" t="str">
        <f t="shared" si="13"/>
        <v>Pv 2212005</v>
      </c>
      <c r="E43" s="23"/>
      <c r="F43" t="str">
        <f t="shared" si="3"/>
        <v>DFAT</v>
      </c>
      <c r="G43" s="22"/>
      <c r="H43" s="22" t="s">
        <v>869</v>
      </c>
      <c r="I43" s="22"/>
      <c r="J43" s="22" t="s">
        <v>793</v>
      </c>
      <c r="K43" s="22"/>
      <c r="L43" s="22" t="s">
        <v>766</v>
      </c>
      <c r="M43" s="22"/>
      <c r="N43" s="24">
        <v>27.27</v>
      </c>
      <c r="O43" s="22"/>
      <c r="P43" s="24"/>
      <c r="Q43" s="22"/>
      <c r="R43" s="24">
        <f t="shared" si="12"/>
        <v>27.27</v>
      </c>
      <c r="U43" t="str">
        <v>12/30/2025</v>
      </c>
      <c r="V43" t="str">
        <v>Pv 2212005</v>
      </c>
      <c r="W43" t="str">
        <v>DFAT</v>
      </c>
      <c r="X43" t="str">
        <v xml:space="preserve"> Finance********min Manag</v>
      </c>
      <c r="Y43" t="str">
        <v>620-Seniority</v>
      </c>
      <c r="Z43" t="str">
        <v>EU-1.1.2 Administrative/:1.1.2.2-Finance &amp; Admin Manager</v>
      </c>
      <c r="AA43">
        <v>27.27</v>
      </c>
      <c r="AB43">
        <v>0</v>
      </c>
      <c r="AC43">
        <v>27.27</v>
      </c>
    </row>
    <row r="44" spans="1:29" x14ac:dyDescent="0.3">
      <c r="A44" s="22"/>
      <c r="B44" s="23" t="s">
        <v>782</v>
      </c>
      <c r="C44" s="23"/>
      <c r="D44" s="23" t="str">
        <f t="shared" si="13"/>
        <v>Pv 2212005</v>
      </c>
      <c r="E44" s="23"/>
      <c r="F44" t="str">
        <f t="shared" si="3"/>
        <v>DFAT</v>
      </c>
      <c r="G44" s="22"/>
      <c r="H44" s="22" t="s">
        <v>877</v>
      </c>
      <c r="I44" s="22"/>
      <c r="J44" s="22" t="s">
        <v>793</v>
      </c>
      <c r="K44" s="22"/>
      <c r="L44" s="22" t="s">
        <v>776</v>
      </c>
      <c r="M44" s="22"/>
      <c r="N44" s="24">
        <v>27.27</v>
      </c>
      <c r="O44" s="22"/>
      <c r="P44" s="24"/>
      <c r="Q44" s="22"/>
      <c r="R44" s="24">
        <f t="shared" si="12"/>
        <v>27.27</v>
      </c>
      <c r="U44" t="str">
        <v>12/30/2025</v>
      </c>
      <c r="V44" t="str">
        <v>Pv 2212005</v>
      </c>
      <c r="W44" t="str">
        <v>DFAT</v>
      </c>
      <c r="X44" t="str">
        <v xml:space="preserve"> Finance********min Offic</v>
      </c>
      <c r="Y44" t="str">
        <v>620-Seniority</v>
      </c>
      <c r="Z44" t="str">
        <v>EU-1.1.2 Administrative/:1.1.2.3-Finance &amp; Admin Officer</v>
      </c>
      <c r="AA44">
        <v>27.27</v>
      </c>
      <c r="AB44">
        <v>0</v>
      </c>
      <c r="AC44">
        <v>27.27</v>
      </c>
    </row>
    <row r="45" spans="1:29" x14ac:dyDescent="0.3">
      <c r="A45" s="22"/>
      <c r="B45" s="23" t="s">
        <v>782</v>
      </c>
      <c r="C45" s="23"/>
      <c r="D45" s="23" t="str">
        <f t="shared" si="13"/>
        <v>Pv 2212005</v>
      </c>
      <c r="E45" s="23"/>
      <c r="F45" t="str">
        <f t="shared" si="3"/>
        <v>DFAT</v>
      </c>
      <c r="G45" s="22"/>
      <c r="H45" s="22" t="s">
        <v>878</v>
      </c>
      <c r="I45" s="22"/>
      <c r="J45" s="22" t="s">
        <v>777</v>
      </c>
      <c r="K45" s="22"/>
      <c r="L45" s="22" t="s">
        <v>778</v>
      </c>
      <c r="M45" s="22"/>
      <c r="N45" s="24">
        <v>1.3</v>
      </c>
      <c r="O45" s="22"/>
      <c r="P45" s="24"/>
      <c r="Q45" s="22"/>
      <c r="R45" s="24">
        <f t="shared" si="12"/>
        <v>1.3</v>
      </c>
      <c r="U45" t="str">
        <v>12/30/2025</v>
      </c>
      <c r="V45" t="str">
        <v>Pv 2212005</v>
      </c>
      <c r="W45" t="str">
        <v>DFAT</v>
      </c>
      <c r="X45" t="str">
        <v xml:space="preserve"> Bank fe********</v>
      </c>
      <c r="Y45" t="str">
        <v>637-Bank charges</v>
      </c>
      <c r="Z45" t="str">
        <v>EU-5.Other costs, services8:5.6-Financial services</v>
      </c>
      <c r="AA45">
        <v>1.3</v>
      </c>
      <c r="AB45">
        <v>0</v>
      </c>
      <c r="AC45">
        <v>1.3</v>
      </c>
    </row>
    <row r="46" spans="1:29" ht="15" thickBot="1" x14ac:dyDescent="0.35">
      <c r="A46" s="22"/>
      <c r="B46" s="23" t="s">
        <v>782</v>
      </c>
      <c r="C46" s="23"/>
      <c r="D46" s="23" t="str">
        <f t="shared" si="13"/>
        <v>Pv 2212005</v>
      </c>
      <c r="E46" s="23"/>
      <c r="F46" t="str">
        <f t="shared" si="3"/>
        <v>EU</v>
      </c>
      <c r="G46" s="22"/>
      <c r="H46" s="22" t="s">
        <v>888</v>
      </c>
      <c r="I46" s="22"/>
      <c r="J46" s="22" t="s">
        <v>770</v>
      </c>
      <c r="K46" s="22"/>
      <c r="L46" s="22" t="s">
        <v>26</v>
      </c>
      <c r="M46" s="22"/>
      <c r="N46" s="25"/>
      <c r="O46" s="22"/>
      <c r="P46" s="25">
        <v>403.57</v>
      </c>
      <c r="Q46" s="22"/>
      <c r="R46" s="25">
        <f t="shared" si="12"/>
        <v>-403.57</v>
      </c>
      <c r="U46" t="str">
        <v>12/30/2025</v>
      </c>
      <c r="V46" t="str">
        <v>Pv 2212005</v>
      </c>
      <c r="W46" t="str">
        <v>EU</v>
      </c>
      <c r="X46" t="str">
        <v xml:space="preserve"> Staff s********y from Ju</v>
      </c>
      <c r="Y46" t="str">
        <v>120-Account Payroll</v>
      </c>
      <c r="Z46" t="str">
        <v>EU</v>
      </c>
      <c r="AA46">
        <v>0</v>
      </c>
      <c r="AB46">
        <v>403.57</v>
      </c>
      <c r="AC46">
        <v>-403.57</v>
      </c>
    </row>
    <row r="47" spans="1:29" x14ac:dyDescent="0.3">
      <c r="A47" s="22" t="s">
        <v>761</v>
      </c>
      <c r="B47" s="23" t="s">
        <v>782</v>
      </c>
      <c r="C47" s="23"/>
      <c r="D47" s="23" t="str">
        <f t="shared" si="13"/>
        <v>Pv 2212005</v>
      </c>
      <c r="E47" s="23"/>
      <c r="G47" s="22"/>
      <c r="H47" s="22"/>
      <c r="I47" s="22"/>
      <c r="J47" s="22"/>
      <c r="K47" s="22"/>
      <c r="L47" s="22" t="s">
        <v>20</v>
      </c>
      <c r="M47" s="22"/>
      <c r="N47" s="24">
        <f>ROUND(SUM(N40:N46),5)</f>
        <v>403.57</v>
      </c>
      <c r="O47" s="22"/>
      <c r="P47" s="24">
        <f>ROUND(SUM(P40:P46),5)</f>
        <v>403.57</v>
      </c>
      <c r="Q47" s="22"/>
      <c r="R47" s="24">
        <f>ROUND(SUM(R40:R46),5)</f>
        <v>0</v>
      </c>
      <c r="U47" t="str">
        <v>12/30/2025</v>
      </c>
      <c r="V47" t="str">
        <v>Pv 2212005</v>
      </c>
      <c r="W47">
        <v>0</v>
      </c>
      <c r="X47">
        <v>0</v>
      </c>
      <c r="Y47">
        <v>0</v>
      </c>
      <c r="Z47" t="str">
        <v/>
      </c>
      <c r="AA47">
        <v>403.57</v>
      </c>
      <c r="AB47">
        <v>403.57</v>
      </c>
      <c r="AC47">
        <v>0</v>
      </c>
    </row>
    <row r="48" spans="1:29" ht="29.1" customHeight="1" x14ac:dyDescent="0.3">
      <c r="A48" s="22"/>
      <c r="B48" s="23" t="s">
        <v>782</v>
      </c>
      <c r="C48" s="23"/>
      <c r="D48" s="22" t="s">
        <v>794</v>
      </c>
      <c r="E48" s="23"/>
      <c r="F48" t="str">
        <f t="shared" si="3"/>
        <v>DFAT</v>
      </c>
      <c r="G48" s="22"/>
      <c r="H48" s="22" t="s">
        <v>889</v>
      </c>
      <c r="I48" s="22"/>
      <c r="J48" s="22" t="s">
        <v>789</v>
      </c>
      <c r="K48" s="22"/>
      <c r="L48" s="22" t="s">
        <v>790</v>
      </c>
      <c r="M48" s="22"/>
      <c r="N48" s="24">
        <v>52.58</v>
      </c>
      <c r="O48" s="22"/>
      <c r="P48" s="24"/>
      <c r="Q48" s="22"/>
      <c r="R48" s="24">
        <f>ROUND((N48-P48),5)</f>
        <v>52.58</v>
      </c>
      <c r="U48" t="str">
        <v>12/30/2025</v>
      </c>
      <c r="V48" t="str">
        <v>Pv 2212006</v>
      </c>
      <c r="W48" t="str">
        <v>DFAT</v>
      </c>
      <c r="X48" t="str">
        <v xml:space="preserve"> Other s******** (Interne</v>
      </c>
      <c r="Y48" t="str">
        <v>633-Communication</v>
      </c>
      <c r="Z48" t="str">
        <v>EU-4. Local office14:4.4-Other services (tel/fax, el</v>
      </c>
      <c r="AA48">
        <v>52.58</v>
      </c>
      <c r="AB48">
        <v>0</v>
      </c>
      <c r="AC48">
        <v>52.58</v>
      </c>
    </row>
    <row r="49" spans="1:29" x14ac:dyDescent="0.3">
      <c r="A49" s="22"/>
      <c r="B49" s="23" t="s">
        <v>782</v>
      </c>
      <c r="C49" s="23"/>
      <c r="D49" s="23" t="str">
        <f t="shared" ref="D49:D52" si="14">D48</f>
        <v>Pv 2212006</v>
      </c>
      <c r="E49" s="23"/>
      <c r="F49" t="str">
        <f t="shared" si="3"/>
        <v>DFAT</v>
      </c>
      <c r="G49" s="22"/>
      <c r="H49" s="22" t="s">
        <v>890</v>
      </c>
      <c r="I49" s="22"/>
      <c r="J49" s="22" t="s">
        <v>795</v>
      </c>
      <c r="K49" s="22"/>
      <c r="L49" s="22" t="s">
        <v>796</v>
      </c>
      <c r="M49" s="22"/>
      <c r="N49" s="24">
        <v>36.01</v>
      </c>
      <c r="O49" s="22"/>
      <c r="P49" s="24"/>
      <c r="Q49" s="22"/>
      <c r="R49" s="24">
        <f>ROUND((N49-P49),5)</f>
        <v>36.01</v>
      </c>
      <c r="U49" t="str">
        <v>12/30/2025</v>
      </c>
      <c r="V49" t="str">
        <v>Pv 2212006</v>
      </c>
      <c r="W49" t="str">
        <v>DFAT</v>
      </c>
      <c r="X49" t="str">
        <v xml:space="preserve"> Consuma********</v>
      </c>
      <c r="Y49" t="str">
        <v>636-Consumable</v>
      </c>
      <c r="Z49" t="str">
        <v>EU-4. Local office14:4.3-Consumables - office suppli</v>
      </c>
      <c r="AA49">
        <v>36.01</v>
      </c>
      <c r="AB49">
        <v>0</v>
      </c>
      <c r="AC49">
        <v>36.01</v>
      </c>
    </row>
    <row r="50" spans="1:29" x14ac:dyDescent="0.3">
      <c r="A50" s="22"/>
      <c r="B50" s="23" t="s">
        <v>782</v>
      </c>
      <c r="C50" s="23"/>
      <c r="D50" s="23" t="str">
        <f t="shared" si="14"/>
        <v>Pv 2212006</v>
      </c>
      <c r="E50" s="23"/>
      <c r="F50" t="str">
        <f t="shared" si="3"/>
        <v>DFAT</v>
      </c>
      <c r="G50" s="22"/>
      <c r="H50" s="22" t="s">
        <v>891</v>
      </c>
      <c r="I50" s="22"/>
      <c r="J50" s="22" t="s">
        <v>786</v>
      </c>
      <c r="K50" s="22"/>
      <c r="L50" s="22" t="s">
        <v>787</v>
      </c>
      <c r="M50" s="22"/>
      <c r="N50" s="24">
        <v>27.25</v>
      </c>
      <c r="O50" s="22"/>
      <c r="P50" s="24"/>
      <c r="Q50" s="22"/>
      <c r="R50" s="24">
        <f>ROUND((N50-P50),5)</f>
        <v>27.25</v>
      </c>
      <c r="U50" t="str">
        <v>12/30/2025</v>
      </c>
      <c r="V50" t="str">
        <v>Pv 2212006</v>
      </c>
      <c r="W50" t="str">
        <v>DFAT</v>
      </c>
      <c r="X50" t="str">
        <v xml:space="preserve"> Motor m********ance</v>
      </c>
      <c r="Y50" t="str">
        <v>657.01-Staff trevel</v>
      </c>
      <c r="Z50" t="str">
        <v>EU-2. Travel6:2.1-National Travel</v>
      </c>
      <c r="AA50">
        <v>27.25</v>
      </c>
      <c r="AB50">
        <v>0</v>
      </c>
      <c r="AC50">
        <v>27.25</v>
      </c>
    </row>
    <row r="51" spans="1:29" ht="15" thickBot="1" x14ac:dyDescent="0.35">
      <c r="A51" s="22"/>
      <c r="B51" s="23" t="s">
        <v>782</v>
      </c>
      <c r="C51" s="23"/>
      <c r="D51" s="23" t="str">
        <f t="shared" si="14"/>
        <v>Pv 2212006</v>
      </c>
      <c r="E51" s="23"/>
      <c r="F51" t="str">
        <f t="shared" si="3"/>
        <v>EU</v>
      </c>
      <c r="G51" s="22"/>
      <c r="H51" s="22" t="s">
        <v>892</v>
      </c>
      <c r="I51" s="22"/>
      <c r="J51" s="22" t="s">
        <v>758</v>
      </c>
      <c r="K51" s="22"/>
      <c r="L51" s="22" t="s">
        <v>26</v>
      </c>
      <c r="M51" s="22"/>
      <c r="N51" s="25"/>
      <c r="O51" s="22"/>
      <c r="P51" s="25">
        <v>115.84</v>
      </c>
      <c r="Q51" s="22"/>
      <c r="R51" s="25">
        <f>ROUND((N51-P51),5)</f>
        <v>-115.84</v>
      </c>
      <c r="U51" t="str">
        <v>12/30/2025</v>
      </c>
      <c r="V51" t="str">
        <v>Pv 2212006</v>
      </c>
      <c r="W51" t="str">
        <v>EU</v>
      </c>
      <c r="X51" t="str">
        <v xml:space="preserve"> Reim-to********ealadey o</v>
      </c>
      <c r="Y51" t="str">
        <v>111.01- FC-EU</v>
      </c>
      <c r="Z51" t="str">
        <v>EU</v>
      </c>
      <c r="AA51">
        <v>0</v>
      </c>
      <c r="AB51">
        <v>115.84</v>
      </c>
      <c r="AC51">
        <v>-115.84</v>
      </c>
    </row>
    <row r="52" spans="1:29" x14ac:dyDescent="0.3">
      <c r="A52" s="22" t="s">
        <v>761</v>
      </c>
      <c r="B52" s="23" t="s">
        <v>782</v>
      </c>
      <c r="C52" s="23"/>
      <c r="D52" s="23" t="str">
        <f t="shared" si="14"/>
        <v>Pv 2212006</v>
      </c>
      <c r="E52" s="23"/>
      <c r="F52" t="str">
        <f t="shared" si="3"/>
        <v>DFAT</v>
      </c>
      <c r="G52" s="22"/>
      <c r="H52" s="22" t="s">
        <v>871</v>
      </c>
      <c r="I52" s="22"/>
      <c r="J52" s="22"/>
      <c r="K52" s="22"/>
      <c r="L52" s="22" t="s">
        <v>20</v>
      </c>
      <c r="M52" s="22"/>
      <c r="N52" s="24">
        <f>ROUND(SUM(N48:N51),5)</f>
        <v>115.84</v>
      </c>
      <c r="O52" s="22"/>
      <c r="P52" s="24">
        <f>ROUND(SUM(P48:P51),5)</f>
        <v>115.84</v>
      </c>
      <c r="Q52" s="22"/>
      <c r="R52" s="24">
        <f>ROUND(SUM(R48:R51),5)</f>
        <v>0</v>
      </c>
      <c r="U52" t="str">
        <v>12/30/2025</v>
      </c>
      <c r="V52" t="str">
        <v>Pv 2212006</v>
      </c>
      <c r="W52" t="str">
        <v>DFAT</v>
      </c>
      <c r="X52" t="str">
        <v>********</v>
      </c>
      <c r="Y52">
        <v>0</v>
      </c>
      <c r="Z52" t="str">
        <v/>
      </c>
      <c r="AA52">
        <v>115.84</v>
      </c>
      <c r="AB52">
        <v>115.84</v>
      </c>
      <c r="AC52">
        <v>0</v>
      </c>
    </row>
    <row r="53" spans="1:29" ht="29.1" customHeight="1" x14ac:dyDescent="0.3">
      <c r="A53" s="22"/>
      <c r="B53" s="23" t="s">
        <v>782</v>
      </c>
      <c r="C53" s="23"/>
      <c r="D53" s="22" t="s">
        <v>797</v>
      </c>
      <c r="E53" s="23"/>
      <c r="F53" t="str">
        <f t="shared" si="3"/>
        <v>EU</v>
      </c>
      <c r="G53" s="22"/>
      <c r="H53" s="22" t="s">
        <v>893</v>
      </c>
      <c r="I53" s="22"/>
      <c r="J53" s="22" t="s">
        <v>760</v>
      </c>
      <c r="K53" s="22"/>
      <c r="L53" s="22" t="s">
        <v>26</v>
      </c>
      <c r="M53" s="22"/>
      <c r="N53" s="24">
        <v>1.92</v>
      </c>
      <c r="O53" s="22"/>
      <c r="P53" s="24"/>
      <c r="Q53" s="22"/>
      <c r="R53" s="24">
        <f>ROUND((N53-P53),5)</f>
        <v>1.92</v>
      </c>
      <c r="U53" t="str">
        <v>12/30/2025</v>
      </c>
      <c r="V53" t="str">
        <v>Rv 2212001</v>
      </c>
      <c r="W53" t="str">
        <v>EU</v>
      </c>
      <c r="X53" t="str">
        <v xml:space="preserve"> Net ban********est</v>
      </c>
      <c r="Y53" t="str">
        <v>101.01-FC-EU</v>
      </c>
      <c r="Z53" t="str">
        <v>EU</v>
      </c>
      <c r="AA53">
        <v>1.92</v>
      </c>
      <c r="AB53">
        <v>0</v>
      </c>
      <c r="AC53">
        <v>1.92</v>
      </c>
    </row>
    <row r="54" spans="1:29" ht="15" thickBot="1" x14ac:dyDescent="0.35">
      <c r="A54" s="22"/>
      <c r="B54" s="23" t="s">
        <v>782</v>
      </c>
      <c r="C54" s="23"/>
      <c r="D54" s="23" t="str">
        <f t="shared" ref="D54:D55" si="15">D53</f>
        <v>Rv 2212001</v>
      </c>
      <c r="E54" s="23"/>
      <c r="F54" t="str">
        <f t="shared" si="3"/>
        <v>EU</v>
      </c>
      <c r="G54" s="22"/>
      <c r="H54" s="22" t="s">
        <v>893</v>
      </c>
      <c r="I54" s="22"/>
      <c r="J54" s="22" t="s">
        <v>798</v>
      </c>
      <c r="K54" s="22"/>
      <c r="L54" s="22" t="s">
        <v>26</v>
      </c>
      <c r="M54" s="22"/>
      <c r="N54" s="25"/>
      <c r="O54" s="22"/>
      <c r="P54" s="25">
        <v>1.92</v>
      </c>
      <c r="Q54" s="22"/>
      <c r="R54" s="25">
        <f>ROUND((N54-P54),5)</f>
        <v>-1.92</v>
      </c>
      <c r="U54" t="str">
        <v>12/30/2025</v>
      </c>
      <c r="V54" t="str">
        <v>Rv 2212001</v>
      </c>
      <c r="W54" t="str">
        <v>EU</v>
      </c>
      <c r="X54" t="str">
        <v xml:space="preserve"> Net ban********est</v>
      </c>
      <c r="Y54" t="str">
        <v>410- Interests Income</v>
      </c>
      <c r="Z54" t="str">
        <v>EU</v>
      </c>
      <c r="AA54">
        <v>0</v>
      </c>
      <c r="AB54">
        <v>1.92</v>
      </c>
      <c r="AC54">
        <v>-1.92</v>
      </c>
    </row>
    <row r="55" spans="1:29" x14ac:dyDescent="0.3">
      <c r="A55" s="22" t="s">
        <v>761</v>
      </c>
      <c r="B55" s="23" t="s">
        <v>782</v>
      </c>
      <c r="C55" s="23"/>
      <c r="D55" s="23" t="str">
        <f t="shared" si="15"/>
        <v>Rv 2212001</v>
      </c>
      <c r="E55" s="23"/>
      <c r="G55" s="22"/>
      <c r="H55" s="22"/>
      <c r="I55" s="22"/>
      <c r="J55" s="22"/>
      <c r="K55" s="22"/>
      <c r="L55" s="22" t="s">
        <v>20</v>
      </c>
      <c r="M55" s="22"/>
      <c r="N55" s="24">
        <f>ROUND(SUM(N53:N54),5)</f>
        <v>1.92</v>
      </c>
      <c r="O55" s="22"/>
      <c r="P55" s="24">
        <f>ROUND(SUM(P53:P54),5)</f>
        <v>1.92</v>
      </c>
      <c r="Q55" s="22"/>
      <c r="R55" s="24">
        <f>ROUND(SUM(R53:R54),5)</f>
        <v>0</v>
      </c>
      <c r="U55" t="str">
        <v>12/30/2025</v>
      </c>
      <c r="V55" t="str">
        <v>Rv 2212001</v>
      </c>
      <c r="W55">
        <v>0</v>
      </c>
      <c r="X55">
        <v>0</v>
      </c>
      <c r="Y55">
        <v>0</v>
      </c>
      <c r="Z55" t="str">
        <v/>
      </c>
      <c r="AA55">
        <v>1.92</v>
      </c>
      <c r="AB55">
        <v>1.92</v>
      </c>
      <c r="AC55">
        <v>0</v>
      </c>
    </row>
    <row r="56" spans="1:29" ht="29.1" customHeight="1" x14ac:dyDescent="0.3">
      <c r="A56" s="22"/>
      <c r="B56" s="23" t="s">
        <v>782</v>
      </c>
      <c r="C56" s="23"/>
      <c r="D56" s="22" t="s">
        <v>799</v>
      </c>
      <c r="E56" s="23"/>
      <c r="F56" t="str">
        <f t="shared" si="3"/>
        <v>DFAT</v>
      </c>
      <c r="G56" s="22"/>
      <c r="H56" s="22" t="s">
        <v>894</v>
      </c>
      <c r="I56" s="22"/>
      <c r="J56" s="22" t="s">
        <v>800</v>
      </c>
      <c r="K56" s="22"/>
      <c r="L56" s="22" t="s">
        <v>801</v>
      </c>
      <c r="M56" s="22"/>
      <c r="N56" s="24">
        <v>1331.85</v>
      </c>
      <c r="O56" s="22"/>
      <c r="P56" s="24"/>
      <c r="Q56" s="22"/>
      <c r="R56" s="24">
        <f>ROUND((N56-P56),5)</f>
        <v>1331.85</v>
      </c>
      <c r="U56" t="str">
        <v>12/30/2025</v>
      </c>
      <c r="V56" t="str">
        <v>Jv 2212005</v>
      </c>
      <c r="W56" t="str">
        <v>DFAT</v>
      </c>
      <c r="X56" t="str">
        <v xml:space="preserve"> Accrual******** External</v>
      </c>
      <c r="Y56" t="str">
        <v>904.02-Audit</v>
      </c>
      <c r="Z56" t="str">
        <v>EU-5.Other costs, services8:5.3-Expenditure verification</v>
      </c>
      <c r="AA56">
        <v>1331.85</v>
      </c>
      <c r="AB56">
        <v>0</v>
      </c>
      <c r="AC56">
        <v>1331.85</v>
      </c>
    </row>
    <row r="57" spans="1:29" ht="15" thickBot="1" x14ac:dyDescent="0.35">
      <c r="A57" s="22"/>
      <c r="B57" s="23" t="s">
        <v>782</v>
      </c>
      <c r="C57" s="23"/>
      <c r="D57" s="23" t="str">
        <f t="shared" ref="D57:D58" si="16">D56</f>
        <v>Jv 2212005</v>
      </c>
      <c r="E57" s="23"/>
      <c r="F57" t="str">
        <f t="shared" si="3"/>
        <v>EU</v>
      </c>
      <c r="G57" s="22"/>
      <c r="H57" s="22" t="s">
        <v>894</v>
      </c>
      <c r="I57" s="22"/>
      <c r="J57" s="22" t="s">
        <v>802</v>
      </c>
      <c r="K57" s="22"/>
      <c r="L57" s="22" t="s">
        <v>26</v>
      </c>
      <c r="M57" s="22"/>
      <c r="N57" s="25"/>
      <c r="O57" s="22"/>
      <c r="P57" s="25">
        <v>1331.85</v>
      </c>
      <c r="Q57" s="22"/>
      <c r="R57" s="25">
        <f>ROUND((N57-P57),5)</f>
        <v>-1331.85</v>
      </c>
      <c r="U57" t="str">
        <v>12/30/2025</v>
      </c>
      <c r="V57" t="str">
        <v>Jv 2212005</v>
      </c>
      <c r="W57" t="str">
        <v>EU</v>
      </c>
      <c r="X57" t="str">
        <v xml:space="preserve"> Accrual******** External</v>
      </c>
      <c r="Y57" t="str">
        <v>270.4-Other Accrued</v>
      </c>
      <c r="Z57" t="str">
        <v>EU</v>
      </c>
      <c r="AA57">
        <v>0</v>
      </c>
      <c r="AB57">
        <v>1331.85</v>
      </c>
      <c r="AC57">
        <v>-1331.85</v>
      </c>
    </row>
    <row r="58" spans="1:29" x14ac:dyDescent="0.3">
      <c r="A58" s="22" t="s">
        <v>761</v>
      </c>
      <c r="B58" s="23" t="s">
        <v>782</v>
      </c>
      <c r="C58" s="23"/>
      <c r="D58" s="23" t="str">
        <f t="shared" si="16"/>
        <v>Jv 2212005</v>
      </c>
      <c r="E58" s="23"/>
      <c r="F58" t="str">
        <f t="shared" si="3"/>
        <v>DFAT</v>
      </c>
      <c r="G58" s="22"/>
      <c r="H58" s="22" t="s">
        <v>871</v>
      </c>
      <c r="I58" s="22"/>
      <c r="J58" s="22"/>
      <c r="K58" s="22"/>
      <c r="L58" s="22" t="s">
        <v>20</v>
      </c>
      <c r="M58" s="22"/>
      <c r="N58" s="24">
        <f>ROUND(SUM(N56:N57),5)</f>
        <v>1331.85</v>
      </c>
      <c r="O58" s="22"/>
      <c r="P58" s="24">
        <f>ROUND(SUM(P56:P57),5)</f>
        <v>1331.85</v>
      </c>
      <c r="Q58" s="22"/>
      <c r="R58" s="24">
        <f>ROUND(SUM(R56:R57),5)</f>
        <v>0</v>
      </c>
      <c r="U58" t="str">
        <v>12/30/2025</v>
      </c>
      <c r="V58" t="str">
        <v>Jv 2212005</v>
      </c>
      <c r="W58" t="str">
        <v>DFAT</v>
      </c>
      <c r="X58" t="str">
        <v>********</v>
      </c>
      <c r="Y58">
        <v>0</v>
      </c>
      <c r="Z58" t="str">
        <v/>
      </c>
      <c r="AA58">
        <v>1331.85</v>
      </c>
      <c r="AB58">
        <v>1331.85</v>
      </c>
      <c r="AC58">
        <v>0</v>
      </c>
    </row>
    <row r="59" spans="1:29" ht="29.1" customHeight="1" x14ac:dyDescent="0.3">
      <c r="A59" s="22"/>
      <c r="B59" s="23" t="s">
        <v>803</v>
      </c>
      <c r="C59" s="23"/>
      <c r="D59" s="22" t="s">
        <v>804</v>
      </c>
      <c r="E59" s="23"/>
      <c r="F59" t="str">
        <f t="shared" si="3"/>
        <v>EU</v>
      </c>
      <c r="G59" s="22"/>
      <c r="H59" s="22" t="s">
        <v>895</v>
      </c>
      <c r="I59" s="22"/>
      <c r="J59" s="22" t="s">
        <v>781</v>
      </c>
      <c r="K59" s="22"/>
      <c r="L59" s="22" t="s">
        <v>26</v>
      </c>
      <c r="M59" s="22"/>
      <c r="N59" s="24">
        <v>257.64</v>
      </c>
      <c r="O59" s="22"/>
      <c r="P59" s="24"/>
      <c r="Q59" s="22"/>
      <c r="R59" s="24">
        <f>ROUND((N59-P59),5)</f>
        <v>257.64</v>
      </c>
      <c r="U59" t="str">
        <v>1/6/2025</v>
      </c>
      <c r="V59" t="str">
        <v>Pv 2301001</v>
      </c>
      <c r="W59" t="str">
        <v>EU</v>
      </c>
      <c r="X59" t="str">
        <v xml:space="preserve"> Adv.to ********nda on Co</v>
      </c>
      <c r="Y59" t="str">
        <v>201-Expense/Staff Advance</v>
      </c>
      <c r="Z59" t="str">
        <v>EU</v>
      </c>
      <c r="AA59">
        <v>257.64</v>
      </c>
      <c r="AB59">
        <v>0</v>
      </c>
      <c r="AC59">
        <v>257.64</v>
      </c>
    </row>
    <row r="60" spans="1:29" ht="15" thickBot="1" x14ac:dyDescent="0.35">
      <c r="A60" s="22"/>
      <c r="B60" s="23" t="s">
        <v>803</v>
      </c>
      <c r="C60" s="23"/>
      <c r="D60" s="23" t="str">
        <f t="shared" ref="D60:D61" si="17">D59</f>
        <v>Pv 2301001</v>
      </c>
      <c r="E60" s="23"/>
      <c r="F60" t="str">
        <f t="shared" si="3"/>
        <v>EU</v>
      </c>
      <c r="G60" s="22"/>
      <c r="H60" s="22" t="s">
        <v>895</v>
      </c>
      <c r="I60" s="22"/>
      <c r="J60" s="22" t="s">
        <v>760</v>
      </c>
      <c r="K60" s="22"/>
      <c r="L60" s="22" t="s">
        <v>26</v>
      </c>
      <c r="M60" s="22"/>
      <c r="N60" s="25"/>
      <c r="O60" s="22"/>
      <c r="P60" s="25">
        <v>257.64</v>
      </c>
      <c r="Q60" s="22"/>
      <c r="R60" s="25">
        <f>ROUND((N60-P60),5)</f>
        <v>-257.64</v>
      </c>
      <c r="U60" t="str">
        <v>1/6/2025</v>
      </c>
      <c r="V60" t="str">
        <v>Pv 2301001</v>
      </c>
      <c r="W60" t="str">
        <v>EU</v>
      </c>
      <c r="X60" t="str">
        <v xml:space="preserve"> Adv.to ********nda on Co</v>
      </c>
      <c r="Y60" t="str">
        <v>101.01-FC-EU</v>
      </c>
      <c r="Z60" t="str">
        <v>EU</v>
      </c>
      <c r="AA60">
        <v>0</v>
      </c>
      <c r="AB60">
        <v>257.64</v>
      </c>
      <c r="AC60">
        <v>-257.64</v>
      </c>
    </row>
    <row r="61" spans="1:29" x14ac:dyDescent="0.3">
      <c r="A61" s="22" t="s">
        <v>761</v>
      </c>
      <c r="B61" s="23" t="s">
        <v>803</v>
      </c>
      <c r="C61" s="23"/>
      <c r="D61" s="23" t="str">
        <f t="shared" si="17"/>
        <v>Pv 2301001</v>
      </c>
      <c r="E61" s="23"/>
      <c r="F61" t="str">
        <f t="shared" si="3"/>
        <v>DFAT</v>
      </c>
      <c r="G61" s="22"/>
      <c r="H61" s="22" t="s">
        <v>871</v>
      </c>
      <c r="I61" s="22"/>
      <c r="J61" s="22"/>
      <c r="K61" s="22"/>
      <c r="L61" s="22" t="s">
        <v>20</v>
      </c>
      <c r="M61" s="22"/>
      <c r="N61" s="24">
        <f>ROUND(SUM(N59:N60),5)</f>
        <v>257.64</v>
      </c>
      <c r="O61" s="22"/>
      <c r="P61" s="24">
        <f>ROUND(SUM(P59:P60),5)</f>
        <v>257.64</v>
      </c>
      <c r="Q61" s="22"/>
      <c r="R61" s="24">
        <f>ROUND(SUM(R59:R60),5)</f>
        <v>0</v>
      </c>
      <c r="U61" t="str">
        <v>1/6/2025</v>
      </c>
      <c r="V61" t="str">
        <v>Pv 2301001</v>
      </c>
      <c r="W61" t="str">
        <v>DFAT</v>
      </c>
      <c r="X61" t="str">
        <v>********</v>
      </c>
      <c r="Y61">
        <v>0</v>
      </c>
      <c r="Z61" t="str">
        <v/>
      </c>
      <c r="AA61">
        <v>257.64</v>
      </c>
      <c r="AB61">
        <v>257.64</v>
      </c>
      <c r="AC61">
        <v>0</v>
      </c>
    </row>
    <row r="62" spans="1:29" ht="29.1" customHeight="1" x14ac:dyDescent="0.3">
      <c r="A62" s="22"/>
      <c r="B62" s="23" t="s">
        <v>805</v>
      </c>
      <c r="C62" s="23"/>
      <c r="D62" s="22" t="s">
        <v>806</v>
      </c>
      <c r="E62" s="23"/>
      <c r="F62" t="str">
        <f t="shared" si="3"/>
        <v>DFAT</v>
      </c>
      <c r="G62" s="22"/>
      <c r="H62" s="22" t="s">
        <v>896</v>
      </c>
      <c r="I62" s="22"/>
      <c r="J62" s="22" t="s">
        <v>760</v>
      </c>
      <c r="K62" s="22"/>
      <c r="L62" s="22" t="s">
        <v>865</v>
      </c>
      <c r="M62" s="22"/>
      <c r="N62" s="24">
        <v>9180.4</v>
      </c>
      <c r="O62" s="22"/>
      <c r="P62" s="24"/>
      <c r="Q62" s="22"/>
      <c r="R62" s="24">
        <f>ROUND((N62-P62),5)</f>
        <v>9180.4</v>
      </c>
      <c r="U62" t="str">
        <v>1/11/2025</v>
      </c>
      <c r="V62" t="str">
        <v>Rv 2301001</v>
      </c>
      <c r="W62" t="str">
        <v>DFAT</v>
      </c>
      <c r="X62" t="str">
        <v xml:space="preserve"> Qr. 5 G********ceive fro</v>
      </c>
      <c r="Y62" t="str">
        <v>101.01-FC-EU</v>
      </c>
      <c r="Z62" t="str">
        <v>EU:C-401.01-Grant Received-EU</v>
      </c>
      <c r="AA62">
        <v>9180.4</v>
      </c>
      <c r="AB62">
        <v>0</v>
      </c>
      <c r="AC62">
        <v>9180.4</v>
      </c>
    </row>
    <row r="63" spans="1:29" ht="15" thickBot="1" x14ac:dyDescent="0.35">
      <c r="A63" s="22"/>
      <c r="B63" s="23" t="s">
        <v>805</v>
      </c>
      <c r="C63" s="23"/>
      <c r="D63" s="23" t="str">
        <f t="shared" ref="D63:D64" si="18">D62</f>
        <v>Rv 2301001</v>
      </c>
      <c r="E63" s="23"/>
      <c r="F63" t="str">
        <f t="shared" si="3"/>
        <v>EU</v>
      </c>
      <c r="G63" s="22"/>
      <c r="H63" s="22" t="s">
        <v>896</v>
      </c>
      <c r="I63" s="22"/>
      <c r="J63" s="22" t="s">
        <v>807</v>
      </c>
      <c r="K63" s="22"/>
      <c r="L63" s="22" t="s">
        <v>26</v>
      </c>
      <c r="M63" s="22"/>
      <c r="N63" s="25"/>
      <c r="O63" s="22"/>
      <c r="P63" s="25">
        <v>9180.4</v>
      </c>
      <c r="Q63" s="22"/>
      <c r="R63" s="25">
        <f>ROUND((N63-P63),5)</f>
        <v>-9180.4</v>
      </c>
      <c r="U63" t="str">
        <v>1/11/2025</v>
      </c>
      <c r="V63" t="str">
        <v>Rv 2301001</v>
      </c>
      <c r="W63" t="str">
        <v>EU</v>
      </c>
      <c r="X63" t="str">
        <v xml:space="preserve"> Qr. 5 G********ceive fro</v>
      </c>
      <c r="Y63" t="str">
        <v>401-Grant Income</v>
      </c>
      <c r="Z63" t="str">
        <v>EU</v>
      </c>
      <c r="AA63">
        <v>0</v>
      </c>
      <c r="AB63">
        <v>9180.4</v>
      </c>
      <c r="AC63">
        <v>-9180.4</v>
      </c>
    </row>
    <row r="64" spans="1:29" x14ac:dyDescent="0.3">
      <c r="A64" s="22" t="s">
        <v>761</v>
      </c>
      <c r="B64" s="23" t="s">
        <v>805</v>
      </c>
      <c r="C64" s="23"/>
      <c r="D64" s="23" t="str">
        <f t="shared" si="18"/>
        <v>Rv 2301001</v>
      </c>
      <c r="E64" s="23"/>
      <c r="F64" t="str">
        <f t="shared" si="3"/>
        <v>DFAT</v>
      </c>
      <c r="G64" s="22"/>
      <c r="H64" s="22" t="s">
        <v>871</v>
      </c>
      <c r="I64" s="22"/>
      <c r="J64" s="22"/>
      <c r="K64" s="22"/>
      <c r="L64" s="22" t="s">
        <v>20</v>
      </c>
      <c r="M64" s="22"/>
      <c r="N64" s="24">
        <f>ROUND(SUM(N62:N63),5)</f>
        <v>9180.4</v>
      </c>
      <c r="O64" s="22"/>
      <c r="P64" s="24">
        <f>ROUND(SUM(P62:P63),5)</f>
        <v>9180.4</v>
      </c>
      <c r="Q64" s="22"/>
      <c r="R64" s="24">
        <f>ROUND(SUM(R62:R63),5)</f>
        <v>0</v>
      </c>
      <c r="U64" t="str">
        <v>1/11/2025</v>
      </c>
      <c r="V64" t="str">
        <v>Rv 2301001</v>
      </c>
      <c r="W64" t="str">
        <v>DFAT</v>
      </c>
      <c r="X64" t="str">
        <v>********</v>
      </c>
      <c r="Y64">
        <v>0</v>
      </c>
      <c r="Z64" t="str">
        <v/>
      </c>
      <c r="AA64">
        <v>9180.4</v>
      </c>
      <c r="AB64">
        <v>9180.4</v>
      </c>
      <c r="AC64">
        <v>0</v>
      </c>
    </row>
    <row r="65" spans="1:29" ht="29.1" customHeight="1" x14ac:dyDescent="0.3">
      <c r="A65" s="22"/>
      <c r="B65" s="23" t="s">
        <v>808</v>
      </c>
      <c r="C65" s="23"/>
      <c r="D65" s="22" t="s">
        <v>809</v>
      </c>
      <c r="E65" s="23"/>
      <c r="F65" t="str">
        <f t="shared" si="3"/>
        <v>EU</v>
      </c>
      <c r="G65" s="22"/>
      <c r="H65" s="22" t="s">
        <v>873</v>
      </c>
      <c r="I65" s="22"/>
      <c r="J65" s="22" t="s">
        <v>769</v>
      </c>
      <c r="K65" s="22"/>
      <c r="L65" s="22" t="s">
        <v>26</v>
      </c>
      <c r="M65" s="22"/>
      <c r="N65" s="24">
        <v>23.7</v>
      </c>
      <c r="O65" s="22"/>
      <c r="P65" s="24"/>
      <c r="Q65" s="22"/>
      <c r="R65" s="24">
        <f>ROUND((N65-P65),5)</f>
        <v>23.7</v>
      </c>
      <c r="U65" t="str">
        <v>1/12/2025</v>
      </c>
      <c r="V65" t="str">
        <v>Pv 2301002</v>
      </c>
      <c r="W65" t="str">
        <v>EU</v>
      </c>
      <c r="X65" t="str">
        <v xml:space="preserve"> Tax on ********alary pai</v>
      </c>
      <c r="Y65" t="str">
        <v>270.3-Accrued Tax</v>
      </c>
      <c r="Z65" t="str">
        <v>EU</v>
      </c>
      <c r="AA65">
        <v>23.7</v>
      </c>
      <c r="AB65">
        <v>0</v>
      </c>
      <c r="AC65">
        <v>23.7</v>
      </c>
    </row>
    <row r="66" spans="1:29" ht="15" thickBot="1" x14ac:dyDescent="0.35">
      <c r="A66" s="22"/>
      <c r="B66" s="23" t="s">
        <v>808</v>
      </c>
      <c r="C66" s="23"/>
      <c r="D66" s="23" t="str">
        <f t="shared" ref="D66:D67" si="19">D65</f>
        <v>Pv 2301002</v>
      </c>
      <c r="E66" s="23"/>
      <c r="F66" t="str">
        <f t="shared" si="3"/>
        <v>EU</v>
      </c>
      <c r="G66" s="22"/>
      <c r="H66" s="22" t="s">
        <v>873</v>
      </c>
      <c r="I66" s="22"/>
      <c r="J66" s="22" t="s">
        <v>770</v>
      </c>
      <c r="K66" s="22"/>
      <c r="L66" s="22" t="s">
        <v>26</v>
      </c>
      <c r="M66" s="22"/>
      <c r="N66" s="25"/>
      <c r="O66" s="22"/>
      <c r="P66" s="25">
        <v>23.7</v>
      </c>
      <c r="Q66" s="22"/>
      <c r="R66" s="25">
        <f>ROUND((N66-P66),5)</f>
        <v>-23.7</v>
      </c>
      <c r="U66" t="str">
        <v>1/12/2025</v>
      </c>
      <c r="V66" t="str">
        <v>Pv 2301002</v>
      </c>
      <c r="W66" t="str">
        <v>EU</v>
      </c>
      <c r="X66" t="str">
        <v xml:space="preserve"> Tax on ********alary pai</v>
      </c>
      <c r="Y66" t="str">
        <v>120-Account Payroll</v>
      </c>
      <c r="Z66" t="str">
        <v>EU</v>
      </c>
      <c r="AA66">
        <v>0</v>
      </c>
      <c r="AB66">
        <v>23.7</v>
      </c>
      <c r="AC66">
        <v>-23.7</v>
      </c>
    </row>
    <row r="67" spans="1:29" x14ac:dyDescent="0.3">
      <c r="A67" s="22" t="s">
        <v>761</v>
      </c>
      <c r="B67" s="23" t="s">
        <v>808</v>
      </c>
      <c r="C67" s="23"/>
      <c r="D67" s="23" t="str">
        <f t="shared" si="19"/>
        <v>Pv 2301002</v>
      </c>
      <c r="E67" s="23"/>
      <c r="F67" t="str">
        <f t="shared" si="3"/>
        <v>DFAT</v>
      </c>
      <c r="G67" s="22"/>
      <c r="H67" s="22" t="s">
        <v>871</v>
      </c>
      <c r="I67" s="22"/>
      <c r="J67" s="22"/>
      <c r="K67" s="22"/>
      <c r="L67" s="22" t="s">
        <v>20</v>
      </c>
      <c r="M67" s="22"/>
      <c r="N67" s="24">
        <f>ROUND(SUM(N65:N66),5)</f>
        <v>23.7</v>
      </c>
      <c r="O67" s="22"/>
      <c r="P67" s="24">
        <f>ROUND(SUM(P65:P66),5)</f>
        <v>23.7</v>
      </c>
      <c r="Q67" s="22"/>
      <c r="R67" s="24">
        <f>ROUND(SUM(R65:R66),5)</f>
        <v>0</v>
      </c>
      <c r="U67" t="str">
        <v>1/12/2025</v>
      </c>
      <c r="V67" t="str">
        <v>Pv 2301002</v>
      </c>
      <c r="W67" t="str">
        <v>DFAT</v>
      </c>
      <c r="X67" t="str">
        <v>********</v>
      </c>
      <c r="Y67">
        <v>0</v>
      </c>
      <c r="Z67" t="str">
        <v/>
      </c>
      <c r="AA67">
        <v>23.7</v>
      </c>
      <c r="AB67">
        <v>23.7</v>
      </c>
      <c r="AC67">
        <v>0</v>
      </c>
    </row>
    <row r="68" spans="1:29" ht="29.1" customHeight="1" x14ac:dyDescent="0.3">
      <c r="A68" s="22"/>
      <c r="B68" s="23" t="s">
        <v>810</v>
      </c>
      <c r="C68" s="23"/>
      <c r="D68" s="22" t="s">
        <v>811</v>
      </c>
      <c r="E68" s="23"/>
      <c r="F68" t="str">
        <f t="shared" si="3"/>
        <v>DFAT</v>
      </c>
      <c r="G68" s="22"/>
      <c r="H68" s="22" t="s">
        <v>897</v>
      </c>
      <c r="I68" s="22"/>
      <c r="J68" s="22" t="s">
        <v>777</v>
      </c>
      <c r="K68" s="22"/>
      <c r="L68" s="22" t="s">
        <v>778</v>
      </c>
      <c r="M68" s="22"/>
      <c r="N68" s="24">
        <v>10</v>
      </c>
      <c r="O68" s="22"/>
      <c r="P68" s="24"/>
      <c r="Q68" s="22"/>
      <c r="R68" s="24">
        <f>ROUND((N68-P68),5)</f>
        <v>10</v>
      </c>
      <c r="U68" t="str">
        <v>1/13/2025</v>
      </c>
      <c r="V68" t="str">
        <v>Pv 2301003</v>
      </c>
      <c r="W68" t="str">
        <v>DFAT</v>
      </c>
      <c r="X68" t="str">
        <v xml:space="preserve"> Banking********e's fee o</v>
      </c>
      <c r="Y68" t="str">
        <v>637-Bank charges</v>
      </c>
      <c r="Z68" t="str">
        <v>EU-5.Other costs, services8:5.6-Financial services</v>
      </c>
      <c r="AA68">
        <v>10</v>
      </c>
      <c r="AB68">
        <v>0</v>
      </c>
      <c r="AC68">
        <v>10</v>
      </c>
    </row>
    <row r="69" spans="1:29" ht="15" thickBot="1" x14ac:dyDescent="0.35">
      <c r="A69" s="22"/>
      <c r="B69" s="23" t="s">
        <v>810</v>
      </c>
      <c r="C69" s="23"/>
      <c r="D69" s="23" t="str">
        <f t="shared" ref="D69:D70" si="20">D68</f>
        <v>Pv 2301003</v>
      </c>
      <c r="E69" s="23"/>
      <c r="F69" t="str">
        <f t="shared" si="3"/>
        <v>EU</v>
      </c>
      <c r="G69" s="22"/>
      <c r="H69" s="22" t="s">
        <v>897</v>
      </c>
      <c r="I69" s="22"/>
      <c r="J69" s="22" t="s">
        <v>760</v>
      </c>
      <c r="K69" s="22"/>
      <c r="L69" s="22" t="s">
        <v>26</v>
      </c>
      <c r="M69" s="22"/>
      <c r="N69" s="25"/>
      <c r="O69" s="22"/>
      <c r="P69" s="25">
        <v>10</v>
      </c>
      <c r="Q69" s="22"/>
      <c r="R69" s="25">
        <f>ROUND((N69-P69),5)</f>
        <v>-10</v>
      </c>
      <c r="U69" t="str">
        <v>1/13/2025</v>
      </c>
      <c r="V69" t="str">
        <v>Pv 2301003</v>
      </c>
      <c r="W69" t="str">
        <v>EU</v>
      </c>
      <c r="X69" t="str">
        <v xml:space="preserve"> Banking********e's fee o</v>
      </c>
      <c r="Y69" t="str">
        <v>101.01-FC-EU</v>
      </c>
      <c r="Z69" t="str">
        <v>EU</v>
      </c>
      <c r="AA69">
        <v>0</v>
      </c>
      <c r="AB69">
        <v>10</v>
      </c>
      <c r="AC69">
        <v>-10</v>
      </c>
    </row>
    <row r="70" spans="1:29" x14ac:dyDescent="0.3">
      <c r="A70" s="22" t="s">
        <v>761</v>
      </c>
      <c r="B70" s="23" t="s">
        <v>810</v>
      </c>
      <c r="C70" s="23"/>
      <c r="D70" s="23" t="str">
        <f t="shared" si="20"/>
        <v>Pv 2301003</v>
      </c>
      <c r="E70" s="23"/>
      <c r="G70" s="22"/>
      <c r="H70" s="22"/>
      <c r="I70" s="22"/>
      <c r="J70" s="22"/>
      <c r="K70" s="22"/>
      <c r="L70" s="22" t="s">
        <v>20</v>
      </c>
      <c r="M70" s="22"/>
      <c r="N70" s="24">
        <f>ROUND(SUM(N68:N69),5)</f>
        <v>10</v>
      </c>
      <c r="O70" s="22"/>
      <c r="P70" s="24">
        <f>ROUND(SUM(P68:P69),5)</f>
        <v>10</v>
      </c>
      <c r="Q70" s="22"/>
      <c r="R70" s="24">
        <f>ROUND(SUM(R68:R69),5)</f>
        <v>0</v>
      </c>
      <c r="U70" t="str">
        <v>1/13/2025</v>
      </c>
      <c r="V70" t="str">
        <v>Pv 2301003</v>
      </c>
      <c r="W70">
        <v>0</v>
      </c>
      <c r="X70">
        <v>0</v>
      </c>
      <c r="Y70">
        <v>0</v>
      </c>
      <c r="Z70" t="str">
        <v/>
      </c>
      <c r="AA70">
        <v>10</v>
      </c>
      <c r="AB70">
        <v>10</v>
      </c>
      <c r="AC70">
        <v>0</v>
      </c>
    </row>
    <row r="71" spans="1:29" ht="29.1" customHeight="1" x14ac:dyDescent="0.3">
      <c r="A71" s="22"/>
      <c r="B71" s="23" t="s">
        <v>810</v>
      </c>
      <c r="C71" s="23"/>
      <c r="D71" s="22" t="s">
        <v>812</v>
      </c>
      <c r="E71" s="23"/>
      <c r="F71" t="str">
        <f t="shared" ref="F71:F134" si="21">IF(L71="EU",L71,"DFAT")</f>
        <v>DFAT</v>
      </c>
      <c r="G71" s="22"/>
      <c r="H71" s="22" t="s">
        <v>883</v>
      </c>
      <c r="I71" s="22"/>
      <c r="J71" s="22" t="s">
        <v>786</v>
      </c>
      <c r="K71" s="22"/>
      <c r="L71" s="22" t="s">
        <v>787</v>
      </c>
      <c r="M71" s="22"/>
      <c r="N71" s="24">
        <v>42.36</v>
      </c>
      <c r="O71" s="22"/>
      <c r="P71" s="24"/>
      <c r="Q71" s="22"/>
      <c r="R71" s="24">
        <f t="shared" ref="R71:R77" si="22">ROUND((N71-P71),5)</f>
        <v>42.36</v>
      </c>
      <c r="U71" t="str">
        <v>1/13/2025</v>
      </c>
      <c r="V71" t="str">
        <v>Jv 2301001</v>
      </c>
      <c r="W71" t="str">
        <v>DFAT</v>
      </c>
      <c r="X71" t="str">
        <v xml:space="preserve"> Travel ********field wor</v>
      </c>
      <c r="Y71" t="str">
        <v>657.01-Staff trevel</v>
      </c>
      <c r="Z71" t="str">
        <v>EU-2. Travel6:2.1-National Travel</v>
      </c>
      <c r="AA71">
        <v>42.36</v>
      </c>
      <c r="AB71">
        <v>0</v>
      </c>
      <c r="AC71">
        <v>42.36</v>
      </c>
    </row>
    <row r="72" spans="1:29" x14ac:dyDescent="0.3">
      <c r="A72" s="22"/>
      <c r="B72" s="23" t="s">
        <v>810</v>
      </c>
      <c r="C72" s="23"/>
      <c r="D72" s="23" t="str">
        <f t="shared" ref="D72:D78" si="23">D71</f>
        <v>Jv 2301001</v>
      </c>
      <c r="E72" s="23"/>
      <c r="F72" t="str">
        <f t="shared" si="21"/>
        <v>DFAT</v>
      </c>
      <c r="G72" s="22"/>
      <c r="H72" s="22" t="s">
        <v>898</v>
      </c>
      <c r="I72" s="22"/>
      <c r="J72" s="22" t="s">
        <v>784</v>
      </c>
      <c r="K72" s="22"/>
      <c r="L72" s="22" t="s">
        <v>813</v>
      </c>
      <c r="M72" s="22"/>
      <c r="N72" s="24">
        <v>68.84</v>
      </c>
      <c r="O72" s="22"/>
      <c r="P72" s="24"/>
      <c r="Q72" s="22"/>
      <c r="R72" s="24">
        <f t="shared" si="22"/>
        <v>68.84</v>
      </c>
      <c r="U72" t="str">
        <v>1/13/2025</v>
      </c>
      <c r="V72" t="str">
        <v>Jv 2301001</v>
      </c>
      <c r="W72" t="str">
        <v>DFAT</v>
      </c>
      <c r="X72" t="str">
        <v xml:space="preserve"> Refresh********r partici</v>
      </c>
      <c r="Y72" t="str">
        <v>820-Training/Workshop</v>
      </c>
      <c r="Z72" t="str">
        <v>EU-6-Other:6.2.1-Output 2.1:6.2.1.1-Conduct awareness raisi</v>
      </c>
      <c r="AA72">
        <v>68.84</v>
      </c>
      <c r="AB72">
        <v>0</v>
      </c>
      <c r="AC72">
        <v>68.84</v>
      </c>
    </row>
    <row r="73" spans="1:29" x14ac:dyDescent="0.3">
      <c r="A73" s="22"/>
      <c r="B73" s="23" t="s">
        <v>810</v>
      </c>
      <c r="C73" s="23"/>
      <c r="D73" s="23" t="str">
        <f t="shared" si="23"/>
        <v>Jv 2301001</v>
      </c>
      <c r="E73" s="23"/>
      <c r="F73" t="str">
        <f t="shared" si="21"/>
        <v>DFAT</v>
      </c>
      <c r="G73" s="22"/>
      <c r="H73" s="22" t="s">
        <v>899</v>
      </c>
      <c r="I73" s="22"/>
      <c r="J73" s="22" t="s">
        <v>784</v>
      </c>
      <c r="K73" s="22"/>
      <c r="L73" s="22" t="s">
        <v>813</v>
      </c>
      <c r="M73" s="22"/>
      <c r="N73" s="24">
        <v>4.8600000000000003</v>
      </c>
      <c r="O73" s="22"/>
      <c r="P73" s="24"/>
      <c r="Q73" s="22"/>
      <c r="R73" s="24">
        <f t="shared" si="22"/>
        <v>4.8600000000000003</v>
      </c>
      <c r="U73" t="str">
        <v>1/13/2025</v>
      </c>
      <c r="V73" t="str">
        <v>Jv 2301001</v>
      </c>
      <c r="W73" t="str">
        <v>DFAT</v>
      </c>
      <c r="X73" t="str">
        <v xml:space="preserve"> Loudspe********</v>
      </c>
      <c r="Y73" t="str">
        <v>820-Training/Workshop</v>
      </c>
      <c r="Z73" t="str">
        <v>EU-6-Other:6.2.1-Output 2.1:6.2.1.1-Conduct awareness raisi</v>
      </c>
      <c r="AA73">
        <v>4.8600000000000003</v>
      </c>
      <c r="AB73">
        <v>0</v>
      </c>
      <c r="AC73">
        <v>4.8600000000000003</v>
      </c>
    </row>
    <row r="74" spans="1:29" x14ac:dyDescent="0.3">
      <c r="A74" s="22"/>
      <c r="B74" s="23" t="s">
        <v>810</v>
      </c>
      <c r="C74" s="23"/>
      <c r="D74" s="23" t="str">
        <f t="shared" si="23"/>
        <v>Jv 2301001</v>
      </c>
      <c r="E74" s="23"/>
      <c r="F74" t="str">
        <f t="shared" si="21"/>
        <v>DFAT</v>
      </c>
      <c r="G74" s="22"/>
      <c r="H74" s="22" t="s">
        <v>900</v>
      </c>
      <c r="I74" s="22"/>
      <c r="J74" s="22" t="s">
        <v>784</v>
      </c>
      <c r="K74" s="22"/>
      <c r="L74" s="22" t="s">
        <v>813</v>
      </c>
      <c r="M74" s="22"/>
      <c r="N74" s="24">
        <v>51.09</v>
      </c>
      <c r="O74" s="22"/>
      <c r="P74" s="24"/>
      <c r="Q74" s="22"/>
      <c r="R74" s="24">
        <f t="shared" si="22"/>
        <v>51.09</v>
      </c>
      <c r="U74" t="str">
        <v>1/13/2025</v>
      </c>
      <c r="V74" t="str">
        <v>Jv 2301001</v>
      </c>
      <c r="W74" t="str">
        <v>DFAT</v>
      </c>
      <c r="X74" t="str">
        <v xml:space="preserve"> Materia********event &amp; p</v>
      </c>
      <c r="Y74" t="str">
        <v>820-Training/Workshop</v>
      </c>
      <c r="Z74" t="str">
        <v>EU-6-Other:6.2.1-Output 2.1:6.2.1.1-Conduct awareness raisi</v>
      </c>
      <c r="AA74">
        <v>51.09</v>
      </c>
      <c r="AB74">
        <v>0</v>
      </c>
      <c r="AC74">
        <v>51.09</v>
      </c>
    </row>
    <row r="75" spans="1:29" x14ac:dyDescent="0.3">
      <c r="A75" s="22"/>
      <c r="B75" s="23" t="s">
        <v>810</v>
      </c>
      <c r="C75" s="23"/>
      <c r="D75" s="23" t="str">
        <f t="shared" si="23"/>
        <v>Jv 2301001</v>
      </c>
      <c r="E75" s="23"/>
      <c r="F75" t="str">
        <f t="shared" si="21"/>
        <v>DFAT</v>
      </c>
      <c r="G75" s="22"/>
      <c r="H75" s="22" t="s">
        <v>885</v>
      </c>
      <c r="I75" s="22"/>
      <c r="J75" s="22" t="s">
        <v>789</v>
      </c>
      <c r="K75" s="22"/>
      <c r="L75" s="22" t="s">
        <v>790</v>
      </c>
      <c r="M75" s="22"/>
      <c r="N75" s="24">
        <v>10</v>
      </c>
      <c r="O75" s="22"/>
      <c r="P75" s="24"/>
      <c r="Q75" s="22"/>
      <c r="R75" s="24">
        <f t="shared" si="22"/>
        <v>10</v>
      </c>
      <c r="U75" t="str">
        <v>1/13/2025</v>
      </c>
      <c r="V75" t="str">
        <v>Jv 2301001</v>
      </c>
      <c r="W75" t="str">
        <v>DFAT</v>
      </c>
      <c r="X75" t="str">
        <v xml:space="preserve"> Other s******** (Phone c</v>
      </c>
      <c r="Y75" t="str">
        <v>633-Communication</v>
      </c>
      <c r="Z75" t="str">
        <v>EU-4. Local office14:4.4-Other services (tel/fax, el</v>
      </c>
      <c r="AA75">
        <v>10</v>
      </c>
      <c r="AB75">
        <v>0</v>
      </c>
      <c r="AC75">
        <v>10</v>
      </c>
    </row>
    <row r="76" spans="1:29" x14ac:dyDescent="0.3">
      <c r="A76" s="22"/>
      <c r="B76" s="23" t="s">
        <v>810</v>
      </c>
      <c r="C76" s="23"/>
      <c r="D76" s="23" t="str">
        <f t="shared" si="23"/>
        <v>Jv 2301001</v>
      </c>
      <c r="E76" s="23"/>
      <c r="F76" t="str">
        <f t="shared" si="21"/>
        <v>EU</v>
      </c>
      <c r="G76" s="22"/>
      <c r="H76" s="22" t="s">
        <v>886</v>
      </c>
      <c r="I76" s="22"/>
      <c r="J76" s="22" t="s">
        <v>758</v>
      </c>
      <c r="K76" s="22"/>
      <c r="L76" s="22" t="s">
        <v>26</v>
      </c>
      <c r="M76" s="22"/>
      <c r="N76" s="24">
        <v>80.489999999999995</v>
      </c>
      <c r="O76" s="22"/>
      <c r="P76" s="24"/>
      <c r="Q76" s="22"/>
      <c r="R76" s="24">
        <f t="shared" si="22"/>
        <v>80.489999999999995</v>
      </c>
      <c r="U76" t="str">
        <v>1/13/2025</v>
      </c>
      <c r="V76" t="str">
        <v>Jv 2301001</v>
      </c>
      <c r="W76" t="str">
        <v>EU</v>
      </c>
      <c r="X76" t="str">
        <v xml:space="preserve"> Mrs. Ch********fund on a</v>
      </c>
      <c r="Y76" t="str">
        <v>111.01- FC-EU</v>
      </c>
      <c r="Z76" t="str">
        <v>EU</v>
      </c>
      <c r="AA76">
        <v>80.489999999999995</v>
      </c>
      <c r="AB76">
        <v>0</v>
      </c>
      <c r="AC76">
        <v>80.489999999999995</v>
      </c>
    </row>
    <row r="77" spans="1:29" ht="15" thickBot="1" x14ac:dyDescent="0.35">
      <c r="A77" s="22"/>
      <c r="B77" s="23" t="s">
        <v>810</v>
      </c>
      <c r="C77" s="23"/>
      <c r="D77" s="23" t="str">
        <f t="shared" si="23"/>
        <v>Jv 2301001</v>
      </c>
      <c r="E77" s="23"/>
      <c r="F77" t="str">
        <f t="shared" si="21"/>
        <v>EU</v>
      </c>
      <c r="G77" s="22"/>
      <c r="H77" s="22" t="s">
        <v>887</v>
      </c>
      <c r="I77" s="22"/>
      <c r="J77" s="22" t="s">
        <v>781</v>
      </c>
      <c r="K77" s="22"/>
      <c r="L77" s="22" t="s">
        <v>26</v>
      </c>
      <c r="M77" s="22"/>
      <c r="N77" s="25"/>
      <c r="O77" s="22"/>
      <c r="P77" s="25">
        <v>257.64</v>
      </c>
      <c r="Q77" s="22"/>
      <c r="R77" s="25">
        <f t="shared" si="22"/>
        <v>-257.64</v>
      </c>
      <c r="U77" t="str">
        <v>1/13/2025</v>
      </c>
      <c r="V77" t="str">
        <v>Jv 2301001</v>
      </c>
      <c r="W77" t="str">
        <v>EU</v>
      </c>
      <c r="X77" t="str">
        <v xml:space="preserve"> Ms. Che********tle adv.o</v>
      </c>
      <c r="Y77" t="str">
        <v>201-Expense/Staff Advance</v>
      </c>
      <c r="Z77" t="str">
        <v>EU</v>
      </c>
      <c r="AA77">
        <v>0</v>
      </c>
      <c r="AB77">
        <v>257.64</v>
      </c>
      <c r="AC77">
        <v>-257.64</v>
      </c>
    </row>
    <row r="78" spans="1:29" x14ac:dyDescent="0.3">
      <c r="A78" s="22" t="s">
        <v>761</v>
      </c>
      <c r="B78" s="23" t="s">
        <v>810</v>
      </c>
      <c r="C78" s="23"/>
      <c r="D78" s="23" t="str">
        <f t="shared" si="23"/>
        <v>Jv 2301001</v>
      </c>
      <c r="E78" s="23"/>
      <c r="F78" t="str">
        <f t="shared" si="21"/>
        <v>DFAT</v>
      </c>
      <c r="G78" s="22"/>
      <c r="H78" s="22" t="s">
        <v>871</v>
      </c>
      <c r="I78" s="22"/>
      <c r="J78" s="22"/>
      <c r="K78" s="22"/>
      <c r="L78" s="22" t="s">
        <v>20</v>
      </c>
      <c r="M78" s="22"/>
      <c r="N78" s="24">
        <f>ROUND(SUM(N71:N77),5)</f>
        <v>257.64</v>
      </c>
      <c r="O78" s="22"/>
      <c r="P78" s="24">
        <f>ROUND(SUM(P71:P77),5)</f>
        <v>257.64</v>
      </c>
      <c r="Q78" s="22"/>
      <c r="R78" s="24">
        <f>ROUND(SUM(R71:R77),5)</f>
        <v>0</v>
      </c>
      <c r="U78" t="str">
        <v>1/13/2025</v>
      </c>
      <c r="V78" t="str">
        <v>Jv 2301001</v>
      </c>
      <c r="W78" t="str">
        <v>DFAT</v>
      </c>
      <c r="X78" t="str">
        <v>********</v>
      </c>
      <c r="Y78">
        <v>0</v>
      </c>
      <c r="Z78" t="str">
        <v/>
      </c>
      <c r="AA78">
        <v>257.64</v>
      </c>
      <c r="AB78">
        <v>257.64</v>
      </c>
      <c r="AC78">
        <v>0</v>
      </c>
    </row>
    <row r="79" spans="1:29" ht="29.1" customHeight="1" x14ac:dyDescent="0.3">
      <c r="A79" s="22"/>
      <c r="B79" s="23" t="s">
        <v>814</v>
      </c>
      <c r="C79" s="23"/>
      <c r="D79" s="22" t="s">
        <v>815</v>
      </c>
      <c r="E79" s="23"/>
      <c r="F79" t="str">
        <f t="shared" si="21"/>
        <v>EU</v>
      </c>
      <c r="G79" s="22"/>
      <c r="H79" s="22" t="s">
        <v>895</v>
      </c>
      <c r="I79" s="22"/>
      <c r="J79" s="22" t="s">
        <v>781</v>
      </c>
      <c r="K79" s="22"/>
      <c r="L79" s="22" t="s">
        <v>26</v>
      </c>
      <c r="M79" s="22"/>
      <c r="N79" s="24">
        <v>500.72</v>
      </c>
      <c r="O79" s="22"/>
      <c r="P79" s="24"/>
      <c r="Q79" s="22"/>
      <c r="R79" s="24">
        <f>ROUND((N79-P79),5)</f>
        <v>500.72</v>
      </c>
      <c r="U79" t="str">
        <v>1/23/2025</v>
      </c>
      <c r="V79" t="str">
        <v>Pv 2301004</v>
      </c>
      <c r="W79" t="str">
        <v>EU</v>
      </c>
      <c r="X79" t="str">
        <v xml:space="preserve"> Adv.to ********nda on Co</v>
      </c>
      <c r="Y79" t="str">
        <v>201-Expense/Staff Advance</v>
      </c>
      <c r="Z79" t="str">
        <v>EU</v>
      </c>
      <c r="AA79">
        <v>500.72</v>
      </c>
      <c r="AB79">
        <v>0</v>
      </c>
      <c r="AC79">
        <v>500.72</v>
      </c>
    </row>
    <row r="80" spans="1:29" ht="15" thickBot="1" x14ac:dyDescent="0.35">
      <c r="A80" s="22"/>
      <c r="B80" s="23" t="s">
        <v>814</v>
      </c>
      <c r="C80" s="23"/>
      <c r="D80" s="23" t="str">
        <f t="shared" ref="D80:D81" si="24">D79</f>
        <v>Pv 2301004</v>
      </c>
      <c r="E80" s="23"/>
      <c r="F80" t="str">
        <f t="shared" si="21"/>
        <v>EU</v>
      </c>
      <c r="G80" s="22"/>
      <c r="H80" s="22" t="s">
        <v>895</v>
      </c>
      <c r="I80" s="22"/>
      <c r="J80" s="22" t="s">
        <v>760</v>
      </c>
      <c r="K80" s="22"/>
      <c r="L80" s="22" t="s">
        <v>26</v>
      </c>
      <c r="M80" s="22"/>
      <c r="N80" s="25"/>
      <c r="O80" s="22"/>
      <c r="P80" s="25">
        <v>500.72</v>
      </c>
      <c r="Q80" s="22"/>
      <c r="R80" s="25">
        <f>ROUND((N80-P80),5)</f>
        <v>-500.72</v>
      </c>
      <c r="U80" t="str">
        <v>1/23/2025</v>
      </c>
      <c r="V80" t="str">
        <v>Pv 2301004</v>
      </c>
      <c r="W80" t="str">
        <v>EU</v>
      </c>
      <c r="X80" t="str">
        <v xml:space="preserve"> Adv.to ********nda on Co</v>
      </c>
      <c r="Y80" t="str">
        <v>101.01-FC-EU</v>
      </c>
      <c r="Z80" t="str">
        <v>EU</v>
      </c>
      <c r="AA80">
        <v>0</v>
      </c>
      <c r="AB80">
        <v>500.72</v>
      </c>
      <c r="AC80">
        <v>-500.72</v>
      </c>
    </row>
    <row r="81" spans="1:29" x14ac:dyDescent="0.3">
      <c r="A81" s="22" t="s">
        <v>761</v>
      </c>
      <c r="B81" s="23" t="s">
        <v>814</v>
      </c>
      <c r="C81" s="23"/>
      <c r="D81" s="23" t="str">
        <f t="shared" si="24"/>
        <v>Pv 2301004</v>
      </c>
      <c r="E81" s="23"/>
      <c r="G81" s="22"/>
      <c r="H81" s="22"/>
      <c r="I81" s="22"/>
      <c r="J81" s="22"/>
      <c r="K81" s="22"/>
      <c r="L81" s="22" t="s">
        <v>20</v>
      </c>
      <c r="M81" s="22"/>
      <c r="N81" s="24">
        <f>ROUND(SUM(N79:N80),5)</f>
        <v>500.72</v>
      </c>
      <c r="O81" s="22"/>
      <c r="P81" s="24">
        <f>ROUND(SUM(P79:P80),5)</f>
        <v>500.72</v>
      </c>
      <c r="Q81" s="22"/>
      <c r="R81" s="24">
        <f>ROUND(SUM(R79:R80),5)</f>
        <v>0</v>
      </c>
      <c r="U81" t="str">
        <v>1/23/2025</v>
      </c>
      <c r="V81" t="str">
        <v>Pv 2301004</v>
      </c>
      <c r="W81">
        <v>0</v>
      </c>
      <c r="X81">
        <v>0</v>
      </c>
      <c r="Y81">
        <v>0</v>
      </c>
      <c r="Z81" t="str">
        <v/>
      </c>
      <c r="AA81">
        <v>500.72</v>
      </c>
      <c r="AB81">
        <v>500.72</v>
      </c>
      <c r="AC81">
        <v>0</v>
      </c>
    </row>
    <row r="82" spans="1:29" ht="29.1" customHeight="1" x14ac:dyDescent="0.3">
      <c r="A82" s="22"/>
      <c r="B82" s="23" t="s">
        <v>814</v>
      </c>
      <c r="C82" s="23"/>
      <c r="D82" s="22" t="s">
        <v>816</v>
      </c>
      <c r="E82" s="23"/>
      <c r="F82" t="str">
        <f t="shared" si="21"/>
        <v>EU</v>
      </c>
      <c r="G82" s="22"/>
      <c r="H82" s="22" t="s">
        <v>901</v>
      </c>
      <c r="I82" s="22"/>
      <c r="J82" s="22" t="s">
        <v>802</v>
      </c>
      <c r="K82" s="22"/>
      <c r="L82" s="22" t="s">
        <v>26</v>
      </c>
      <c r="M82" s="22"/>
      <c r="N82" s="24">
        <v>665.93</v>
      </c>
      <c r="O82" s="22"/>
      <c r="P82" s="24"/>
      <c r="Q82" s="22"/>
      <c r="R82" s="24">
        <f>ROUND((N82-P82),5)</f>
        <v>665.93</v>
      </c>
      <c r="U82" t="str">
        <v>1/23/2025</v>
      </c>
      <c r="V82" t="str">
        <v>Pv 2301005</v>
      </c>
      <c r="W82" t="str">
        <v>EU</v>
      </c>
      <c r="X82" t="str">
        <v xml:space="preserve"> Clearin********al on Ann</v>
      </c>
      <c r="Y82" t="str">
        <v>270.4-Other Accrued</v>
      </c>
      <c r="Z82" t="str">
        <v>EU</v>
      </c>
      <c r="AA82">
        <v>665.93</v>
      </c>
      <c r="AB82">
        <v>0</v>
      </c>
      <c r="AC82">
        <v>665.93</v>
      </c>
    </row>
    <row r="83" spans="1:29" s="26" customFormat="1" ht="15" thickBot="1" x14ac:dyDescent="0.35">
      <c r="A83" s="22"/>
      <c r="B83" s="23" t="s">
        <v>814</v>
      </c>
      <c r="C83" s="23"/>
      <c r="D83" s="23" t="str">
        <f t="shared" ref="D83:D84" si="25">D82</f>
        <v>Pv 2301005</v>
      </c>
      <c r="E83" s="23"/>
      <c r="F83" t="str">
        <f t="shared" si="21"/>
        <v>EU</v>
      </c>
      <c r="G83" s="22"/>
      <c r="H83" s="22" t="s">
        <v>901</v>
      </c>
      <c r="I83" s="22"/>
      <c r="J83" s="22" t="s">
        <v>760</v>
      </c>
      <c r="K83" s="22"/>
      <c r="L83" s="22" t="s">
        <v>26</v>
      </c>
      <c r="M83" s="22"/>
      <c r="N83" s="25"/>
      <c r="O83" s="22"/>
      <c r="P83" s="25">
        <v>665.93</v>
      </c>
      <c r="Q83" s="22"/>
      <c r="R83" s="25">
        <f>ROUND((N83-P83),5)</f>
        <v>-665.93</v>
      </c>
      <c r="S83"/>
      <c r="U83" s="26" t="str">
        <v>1/23/2025</v>
      </c>
      <c r="V83" s="26" t="str">
        <v>Pv 2301005</v>
      </c>
      <c r="W83" s="26" t="str">
        <v>EU</v>
      </c>
      <c r="X83" s="26" t="str">
        <v xml:space="preserve"> Clearin********al on Ann</v>
      </c>
      <c r="Y83" s="26" t="str">
        <v>101.01-FC-EU</v>
      </c>
      <c r="Z83" s="26" t="str">
        <v>EU</v>
      </c>
      <c r="AA83" s="26">
        <v>0</v>
      </c>
      <c r="AB83" s="26">
        <v>665.93</v>
      </c>
      <c r="AC83" s="26">
        <v>-665.93</v>
      </c>
    </row>
    <row r="84" spans="1:29" x14ac:dyDescent="0.3">
      <c r="A84" s="22" t="s">
        <v>761</v>
      </c>
      <c r="B84" s="23" t="s">
        <v>814</v>
      </c>
      <c r="C84" s="23"/>
      <c r="D84" s="23" t="str">
        <f t="shared" si="25"/>
        <v>Pv 2301005</v>
      </c>
      <c r="E84" s="23"/>
      <c r="G84" s="22"/>
      <c r="H84" s="22"/>
      <c r="I84" s="22"/>
      <c r="J84" s="22"/>
      <c r="K84" s="22"/>
      <c r="L84" s="22" t="s">
        <v>20</v>
      </c>
      <c r="M84" s="22"/>
      <c r="N84" s="24">
        <f>ROUND(SUM(N82:N83),5)</f>
        <v>665.93</v>
      </c>
      <c r="O84" s="22"/>
      <c r="P84" s="24">
        <f>ROUND(SUM(P82:P83),5)</f>
        <v>665.93</v>
      </c>
      <c r="Q84" s="22"/>
      <c r="R84" s="24">
        <f>ROUND(SUM(R82:R83),5)</f>
        <v>0</v>
      </c>
      <c r="U84" t="str">
        <v>1/23/2025</v>
      </c>
      <c r="V84" t="str">
        <v>Pv 2301005</v>
      </c>
      <c r="W84">
        <v>0</v>
      </c>
      <c r="X84">
        <v>0</v>
      </c>
      <c r="Y84">
        <v>0</v>
      </c>
      <c r="Z84" t="str">
        <v/>
      </c>
      <c r="AA84">
        <v>665.93</v>
      </c>
      <c r="AB84">
        <v>665.93</v>
      </c>
      <c r="AC84">
        <v>0</v>
      </c>
    </row>
    <row r="85" spans="1:29" ht="29.1" customHeight="1" x14ac:dyDescent="0.3">
      <c r="A85" s="22"/>
      <c r="B85" s="23" t="s">
        <v>817</v>
      </c>
      <c r="C85" s="23"/>
      <c r="D85" s="22" t="s">
        <v>818</v>
      </c>
      <c r="E85" s="23"/>
      <c r="F85" t="str">
        <f t="shared" si="21"/>
        <v>DFAT</v>
      </c>
      <c r="G85" s="22"/>
      <c r="H85" s="22" t="s">
        <v>883</v>
      </c>
      <c r="I85" s="22"/>
      <c r="J85" s="22" t="s">
        <v>786</v>
      </c>
      <c r="K85" s="22"/>
      <c r="L85" s="22" t="s">
        <v>787</v>
      </c>
      <c r="M85" s="22"/>
      <c r="N85" s="24">
        <v>117.96</v>
      </c>
      <c r="O85" s="22"/>
      <c r="P85" s="24"/>
      <c r="Q85" s="22"/>
      <c r="R85" s="24">
        <f t="shared" ref="R85:R91" si="26">ROUND((N85-P85),5)</f>
        <v>117.96</v>
      </c>
      <c r="U85" t="str">
        <v>1/31/2025</v>
      </c>
      <c r="V85" t="str">
        <v>Jv 2301002</v>
      </c>
      <c r="W85" t="str">
        <v>DFAT</v>
      </c>
      <c r="X85" t="str">
        <v xml:space="preserve"> Travel ********field wor</v>
      </c>
      <c r="Y85" t="str">
        <v>657.01-Staff trevel</v>
      </c>
      <c r="Z85" t="str">
        <v>EU-2. Travel6:2.1-National Travel</v>
      </c>
      <c r="AA85">
        <v>117.96</v>
      </c>
      <c r="AB85">
        <v>0</v>
      </c>
      <c r="AC85">
        <v>117.96</v>
      </c>
    </row>
    <row r="86" spans="1:29" x14ac:dyDescent="0.3">
      <c r="A86" s="22"/>
      <c r="B86" s="23" t="s">
        <v>817</v>
      </c>
      <c r="C86" s="23"/>
      <c r="D86" s="23" t="str">
        <f t="shared" ref="D86:D92" si="27">D85</f>
        <v>Jv 2301002</v>
      </c>
      <c r="E86" s="23"/>
      <c r="F86" t="str">
        <f t="shared" si="21"/>
        <v>DFAT</v>
      </c>
      <c r="G86" s="22"/>
      <c r="H86" s="22" t="s">
        <v>884</v>
      </c>
      <c r="I86" s="22"/>
      <c r="J86" s="22" t="s">
        <v>786</v>
      </c>
      <c r="K86" s="22"/>
      <c r="L86" s="22" t="s">
        <v>788</v>
      </c>
      <c r="M86" s="22"/>
      <c r="N86" s="24">
        <v>90</v>
      </c>
      <c r="O86" s="22"/>
      <c r="P86" s="24"/>
      <c r="Q86" s="22"/>
      <c r="R86" s="24">
        <f t="shared" si="26"/>
        <v>90</v>
      </c>
      <c r="U86" t="str">
        <v>1/31/2025</v>
      </c>
      <c r="V86" t="str">
        <v>Jv 2301002</v>
      </c>
      <c r="W86" t="str">
        <v>DFAT</v>
      </c>
      <c r="X86" t="str">
        <v xml:space="preserve"> Accommo********</v>
      </c>
      <c r="Y86" t="str">
        <v>657.01-Staff trevel</v>
      </c>
      <c r="Z86" t="str">
        <v>EU-2. Travel6:2.2-Accommodation</v>
      </c>
      <c r="AA86">
        <v>90</v>
      </c>
      <c r="AB86">
        <v>0</v>
      </c>
      <c r="AC86">
        <v>90</v>
      </c>
    </row>
    <row r="87" spans="1:29" x14ac:dyDescent="0.3">
      <c r="A87" s="22"/>
      <c r="B87" s="23" t="s">
        <v>817</v>
      </c>
      <c r="C87" s="23"/>
      <c r="D87" s="23" t="str">
        <f t="shared" si="27"/>
        <v>Jv 2301002</v>
      </c>
      <c r="E87" s="23"/>
      <c r="F87" t="str">
        <f t="shared" si="21"/>
        <v>DFAT</v>
      </c>
      <c r="G87" s="22"/>
      <c r="H87" s="22" t="s">
        <v>898</v>
      </c>
      <c r="I87" s="22"/>
      <c r="J87" s="22" t="s">
        <v>784</v>
      </c>
      <c r="K87" s="22"/>
      <c r="L87" s="22" t="s">
        <v>813</v>
      </c>
      <c r="M87" s="22"/>
      <c r="N87" s="24">
        <v>151.68</v>
      </c>
      <c r="O87" s="22"/>
      <c r="P87" s="24"/>
      <c r="Q87" s="22"/>
      <c r="R87" s="24">
        <f t="shared" si="26"/>
        <v>151.68</v>
      </c>
      <c r="U87" t="str">
        <v>1/31/2025</v>
      </c>
      <c r="V87" t="str">
        <v>Jv 2301002</v>
      </c>
      <c r="W87" t="str">
        <v>DFAT</v>
      </c>
      <c r="X87" t="str">
        <v xml:space="preserve"> Refresh********r partici</v>
      </c>
      <c r="Y87" t="str">
        <v>820-Training/Workshop</v>
      </c>
      <c r="Z87" t="str">
        <v>EU-6-Other:6.2.1-Output 2.1:6.2.1.1-Conduct awareness raisi</v>
      </c>
      <c r="AA87">
        <v>151.68</v>
      </c>
      <c r="AB87">
        <v>0</v>
      </c>
      <c r="AC87">
        <v>151.68</v>
      </c>
    </row>
    <row r="88" spans="1:29" x14ac:dyDescent="0.3">
      <c r="A88" s="22"/>
      <c r="B88" s="23" t="s">
        <v>817</v>
      </c>
      <c r="C88" s="23"/>
      <c r="D88" s="23" t="str">
        <f t="shared" si="27"/>
        <v>Jv 2301002</v>
      </c>
      <c r="E88" s="23"/>
      <c r="F88" t="str">
        <f t="shared" si="21"/>
        <v>DFAT</v>
      </c>
      <c r="G88" s="22"/>
      <c r="H88" s="22" t="s">
        <v>899</v>
      </c>
      <c r="I88" s="22"/>
      <c r="J88" s="22" t="s">
        <v>784</v>
      </c>
      <c r="K88" s="22"/>
      <c r="L88" s="22" t="s">
        <v>813</v>
      </c>
      <c r="M88" s="22"/>
      <c r="N88" s="24">
        <v>4.8600000000000003</v>
      </c>
      <c r="O88" s="22"/>
      <c r="P88" s="24"/>
      <c r="Q88" s="22"/>
      <c r="R88" s="24">
        <f t="shared" si="26"/>
        <v>4.8600000000000003</v>
      </c>
      <c r="U88" t="str">
        <v>1/31/2025</v>
      </c>
      <c r="V88" t="str">
        <v>Jv 2301002</v>
      </c>
      <c r="W88" t="str">
        <v>DFAT</v>
      </c>
      <c r="X88" t="str">
        <v xml:space="preserve"> Loudspe********</v>
      </c>
      <c r="Y88" t="str">
        <v>820-Training/Workshop</v>
      </c>
      <c r="Z88" t="str">
        <v>EU-6-Other:6.2.1-Output 2.1:6.2.1.1-Conduct awareness raisi</v>
      </c>
      <c r="AA88">
        <v>4.8600000000000003</v>
      </c>
      <c r="AB88">
        <v>0</v>
      </c>
      <c r="AC88">
        <v>4.8600000000000003</v>
      </c>
    </row>
    <row r="89" spans="1:29" x14ac:dyDescent="0.3">
      <c r="A89" s="22"/>
      <c r="B89" s="23" t="s">
        <v>817</v>
      </c>
      <c r="C89" s="23"/>
      <c r="D89" s="23" t="str">
        <f t="shared" si="27"/>
        <v>Jv 2301002</v>
      </c>
      <c r="E89" s="23"/>
      <c r="F89" t="str">
        <f t="shared" si="21"/>
        <v>DFAT</v>
      </c>
      <c r="G89" s="22"/>
      <c r="H89" s="22" t="s">
        <v>900</v>
      </c>
      <c r="I89" s="22"/>
      <c r="J89" s="22" t="s">
        <v>784</v>
      </c>
      <c r="K89" s="22"/>
      <c r="L89" s="22" t="s">
        <v>813</v>
      </c>
      <c r="M89" s="22"/>
      <c r="N89" s="24">
        <v>72.62</v>
      </c>
      <c r="O89" s="22"/>
      <c r="P89" s="24"/>
      <c r="Q89" s="22"/>
      <c r="R89" s="24">
        <f t="shared" si="26"/>
        <v>72.62</v>
      </c>
      <c r="U89" t="str">
        <v>1/31/2025</v>
      </c>
      <c r="V89" t="str">
        <v>Jv 2301002</v>
      </c>
      <c r="W89" t="str">
        <v>DFAT</v>
      </c>
      <c r="X89" t="str">
        <v xml:space="preserve"> Materia********event &amp; p</v>
      </c>
      <c r="Y89" t="str">
        <v>820-Training/Workshop</v>
      </c>
      <c r="Z89" t="str">
        <v>EU-6-Other:6.2.1-Output 2.1:6.2.1.1-Conduct awareness raisi</v>
      </c>
      <c r="AA89">
        <v>72.62</v>
      </c>
      <c r="AB89">
        <v>0</v>
      </c>
      <c r="AC89">
        <v>72.62</v>
      </c>
    </row>
    <row r="90" spans="1:29" x14ac:dyDescent="0.3">
      <c r="A90" s="22"/>
      <c r="B90" s="23" t="s">
        <v>817</v>
      </c>
      <c r="C90" s="23"/>
      <c r="D90" s="23" t="str">
        <f t="shared" si="27"/>
        <v>Jv 2301002</v>
      </c>
      <c r="E90" s="23"/>
      <c r="F90" t="str">
        <f t="shared" si="21"/>
        <v>EU</v>
      </c>
      <c r="G90" s="22"/>
      <c r="H90" s="22" t="s">
        <v>886</v>
      </c>
      <c r="I90" s="22"/>
      <c r="J90" s="22" t="s">
        <v>758</v>
      </c>
      <c r="K90" s="22"/>
      <c r="L90" s="22" t="s">
        <v>26</v>
      </c>
      <c r="M90" s="22"/>
      <c r="N90" s="24">
        <v>63.6</v>
      </c>
      <c r="O90" s="22"/>
      <c r="P90" s="24"/>
      <c r="Q90" s="22"/>
      <c r="R90" s="24">
        <f t="shared" si="26"/>
        <v>63.6</v>
      </c>
      <c r="U90" t="str">
        <v>1/31/2025</v>
      </c>
      <c r="V90" t="str">
        <v>Jv 2301002</v>
      </c>
      <c r="W90" t="str">
        <v>EU</v>
      </c>
      <c r="X90" t="str">
        <v xml:space="preserve"> Mrs. Ch********fund on a</v>
      </c>
      <c r="Y90" t="str">
        <v>111.01- FC-EU</v>
      </c>
      <c r="Z90" t="str">
        <v>EU</v>
      </c>
      <c r="AA90">
        <v>63.6</v>
      </c>
      <c r="AB90">
        <v>0</v>
      </c>
      <c r="AC90">
        <v>63.6</v>
      </c>
    </row>
    <row r="91" spans="1:29" ht="15" thickBot="1" x14ac:dyDescent="0.35">
      <c r="A91" s="22"/>
      <c r="B91" s="23" t="s">
        <v>817</v>
      </c>
      <c r="C91" s="23"/>
      <c r="D91" s="23" t="str">
        <f t="shared" si="27"/>
        <v>Jv 2301002</v>
      </c>
      <c r="E91" s="23"/>
      <c r="F91" t="str">
        <f t="shared" si="21"/>
        <v>EU</v>
      </c>
      <c r="G91" s="22"/>
      <c r="H91" s="22" t="s">
        <v>887</v>
      </c>
      <c r="I91" s="22"/>
      <c r="J91" s="22" t="s">
        <v>781</v>
      </c>
      <c r="K91" s="22"/>
      <c r="L91" s="22" t="s">
        <v>26</v>
      </c>
      <c r="M91" s="22"/>
      <c r="N91" s="25"/>
      <c r="O91" s="22"/>
      <c r="P91" s="25">
        <v>500.72</v>
      </c>
      <c r="Q91" s="22"/>
      <c r="R91" s="25">
        <f t="shared" si="26"/>
        <v>-500.72</v>
      </c>
      <c r="U91" t="str">
        <v>1/31/2025</v>
      </c>
      <c r="V91" t="str">
        <v>Jv 2301002</v>
      </c>
      <c r="W91" t="str">
        <v>EU</v>
      </c>
      <c r="X91" t="str">
        <v xml:space="preserve"> Ms. Che********tle adv.o</v>
      </c>
      <c r="Y91" t="str">
        <v>201-Expense/Staff Advance</v>
      </c>
      <c r="Z91" t="str">
        <v>EU</v>
      </c>
      <c r="AA91">
        <v>0</v>
      </c>
      <c r="AB91">
        <v>500.72</v>
      </c>
      <c r="AC91">
        <v>-500.72</v>
      </c>
    </row>
    <row r="92" spans="1:29" x14ac:dyDescent="0.3">
      <c r="A92" s="22" t="s">
        <v>761</v>
      </c>
      <c r="B92" s="23" t="s">
        <v>817</v>
      </c>
      <c r="C92" s="23"/>
      <c r="D92" s="23" t="str">
        <f t="shared" si="27"/>
        <v>Jv 2301002</v>
      </c>
      <c r="E92" s="23"/>
      <c r="G92" s="22"/>
      <c r="H92" s="22"/>
      <c r="I92" s="22"/>
      <c r="J92" s="22"/>
      <c r="K92" s="22"/>
      <c r="L92" s="22" t="s">
        <v>20</v>
      </c>
      <c r="M92" s="22"/>
      <c r="N92" s="24">
        <f>ROUND(SUM(N85:N91),5)</f>
        <v>500.72</v>
      </c>
      <c r="O92" s="22"/>
      <c r="P92" s="24">
        <f>ROUND(SUM(P85:P91),5)</f>
        <v>500.72</v>
      </c>
      <c r="Q92" s="22"/>
      <c r="R92" s="24">
        <f>ROUND(SUM(R85:R91),5)</f>
        <v>0</v>
      </c>
      <c r="U92" t="str">
        <v>1/31/2025</v>
      </c>
      <c r="V92" t="str">
        <v>Jv 2301002</v>
      </c>
      <c r="W92">
        <v>0</v>
      </c>
      <c r="X92">
        <v>0</v>
      </c>
      <c r="Y92">
        <v>0</v>
      </c>
      <c r="Z92" t="str">
        <v/>
      </c>
      <c r="AA92">
        <v>500.72</v>
      </c>
      <c r="AB92">
        <v>500.72</v>
      </c>
      <c r="AC92">
        <v>0</v>
      </c>
    </row>
    <row r="93" spans="1:29" ht="29.1" customHeight="1" x14ac:dyDescent="0.3">
      <c r="A93" s="22"/>
      <c r="B93" s="23" t="s">
        <v>817</v>
      </c>
      <c r="C93" s="23"/>
      <c r="D93" s="22" t="s">
        <v>819</v>
      </c>
      <c r="E93" s="23"/>
      <c r="F93" t="str">
        <f t="shared" si="21"/>
        <v>EU</v>
      </c>
      <c r="G93" s="22"/>
      <c r="H93" s="22" t="s">
        <v>922</v>
      </c>
      <c r="I93" s="22"/>
      <c r="J93" s="22" t="s">
        <v>770</v>
      </c>
      <c r="K93" s="22"/>
      <c r="L93" s="22" t="s">
        <v>26</v>
      </c>
      <c r="M93" s="22"/>
      <c r="N93" s="24">
        <v>1260.8</v>
      </c>
      <c r="O93" s="22"/>
      <c r="P93" s="24"/>
      <c r="Q93" s="22"/>
      <c r="R93" s="24">
        <f>ROUND((N93-P93),5)</f>
        <v>1260.8</v>
      </c>
      <c r="U93" t="str">
        <v>1/31/2025</v>
      </c>
      <c r="V93" t="str">
        <v>Jv 2301003</v>
      </c>
      <c r="W93" t="str">
        <v>EU</v>
      </c>
      <c r="X93" t="str">
        <v xml:space="preserve"> Cash tr********to VSA's </v>
      </c>
      <c r="Y93" t="str">
        <v>120-Account Payroll</v>
      </c>
      <c r="Z93" t="str">
        <v>EU</v>
      </c>
      <c r="AA93">
        <v>1260.8</v>
      </c>
      <c r="AB93">
        <v>0</v>
      </c>
      <c r="AC93">
        <v>1260.8</v>
      </c>
    </row>
    <row r="94" spans="1:29" ht="15" thickBot="1" x14ac:dyDescent="0.35">
      <c r="A94" s="22"/>
      <c r="B94" s="23" t="s">
        <v>817</v>
      </c>
      <c r="C94" s="23"/>
      <c r="D94" s="23" t="str">
        <f t="shared" ref="D94:D95" si="28">D93</f>
        <v>Jv 2301003</v>
      </c>
      <c r="E94" s="23"/>
      <c r="F94" t="str">
        <f t="shared" si="21"/>
        <v>EU</v>
      </c>
      <c r="G94" s="22"/>
      <c r="H94" s="22" t="s">
        <v>922</v>
      </c>
      <c r="I94" s="22"/>
      <c r="J94" s="22" t="s">
        <v>760</v>
      </c>
      <c r="K94" s="22"/>
      <c r="L94" s="22" t="s">
        <v>26</v>
      </c>
      <c r="M94" s="22"/>
      <c r="N94" s="25"/>
      <c r="O94" s="22"/>
      <c r="P94" s="25">
        <v>1260.8</v>
      </c>
      <c r="Q94" s="22"/>
      <c r="R94" s="25">
        <f>ROUND((N94-P94),5)</f>
        <v>-1260.8</v>
      </c>
      <c r="U94" t="str">
        <v>1/31/2025</v>
      </c>
      <c r="V94" t="str">
        <v>Jv 2301003</v>
      </c>
      <c r="W94" t="str">
        <v>EU</v>
      </c>
      <c r="X94" t="str">
        <v xml:space="preserve"> Cash tr********to VSA's </v>
      </c>
      <c r="Y94" t="str">
        <v>101.01-FC-EU</v>
      </c>
      <c r="Z94" t="str">
        <v>EU</v>
      </c>
      <c r="AA94">
        <v>0</v>
      </c>
      <c r="AB94">
        <v>1260.8</v>
      </c>
      <c r="AC94">
        <v>-1260.8</v>
      </c>
    </row>
    <row r="95" spans="1:29" x14ac:dyDescent="0.3">
      <c r="A95" s="22" t="s">
        <v>761</v>
      </c>
      <c r="B95" s="23" t="s">
        <v>817</v>
      </c>
      <c r="C95" s="23"/>
      <c r="D95" s="23" t="str">
        <f t="shared" si="28"/>
        <v>Jv 2301003</v>
      </c>
      <c r="E95" s="23"/>
      <c r="G95" s="22"/>
      <c r="H95" s="22"/>
      <c r="I95" s="22"/>
      <c r="J95" s="22"/>
      <c r="K95" s="22"/>
      <c r="L95" s="22" t="s">
        <v>20</v>
      </c>
      <c r="M95" s="22"/>
      <c r="N95" s="24">
        <f>ROUND(SUM(N93:N94),5)</f>
        <v>1260.8</v>
      </c>
      <c r="O95" s="22"/>
      <c r="P95" s="24">
        <f>ROUND(SUM(P93:P94),5)</f>
        <v>1260.8</v>
      </c>
      <c r="Q95" s="22"/>
      <c r="R95" s="24">
        <f>ROUND(SUM(R93:R94),5)</f>
        <v>0</v>
      </c>
      <c r="U95" t="str">
        <v>1/31/2025</v>
      </c>
      <c r="V95" t="str">
        <v>Jv 2301003</v>
      </c>
      <c r="W95">
        <v>0</v>
      </c>
      <c r="X95">
        <v>0</v>
      </c>
      <c r="Y95">
        <v>0</v>
      </c>
      <c r="Z95" t="str">
        <v/>
      </c>
      <c r="AA95">
        <v>1260.8</v>
      </c>
      <c r="AB95">
        <v>1260.8</v>
      </c>
      <c r="AC95">
        <v>0</v>
      </c>
    </row>
    <row r="96" spans="1:29" ht="29.1" customHeight="1" x14ac:dyDescent="0.3">
      <c r="A96" s="22"/>
      <c r="B96" s="23" t="s">
        <v>817</v>
      </c>
      <c r="C96" s="23"/>
      <c r="D96" s="22" t="s">
        <v>820</v>
      </c>
      <c r="E96" s="23"/>
      <c r="F96" t="str">
        <f t="shared" si="21"/>
        <v>DFAT</v>
      </c>
      <c r="G96" s="22"/>
      <c r="H96" s="22" t="s">
        <v>867</v>
      </c>
      <c r="I96" s="22"/>
      <c r="J96" s="22" t="s">
        <v>774</v>
      </c>
      <c r="K96" s="22"/>
      <c r="L96" s="22" t="s">
        <v>763</v>
      </c>
      <c r="M96" s="22"/>
      <c r="N96" s="24">
        <v>470</v>
      </c>
      <c r="O96" s="22"/>
      <c r="P96" s="24"/>
      <c r="Q96" s="22"/>
      <c r="R96" s="24">
        <f t="shared" ref="R96:R104" si="29">ROUND((N96-P96),5)</f>
        <v>470</v>
      </c>
      <c r="U96" t="str">
        <v>1/31/2025</v>
      </c>
      <c r="V96" t="str">
        <v>Pv 2301006</v>
      </c>
      <c r="W96" t="str">
        <v>DFAT</v>
      </c>
      <c r="X96" t="str">
        <v xml:space="preserve"> Project********r (Leader</v>
      </c>
      <c r="Y96" t="str">
        <v>610- Salary</v>
      </c>
      <c r="Z96" t="str">
        <v>EU-  1.1.1 Technical:1.1.1.1-Project officer</v>
      </c>
      <c r="AA96">
        <v>470</v>
      </c>
      <c r="AB96">
        <v>0</v>
      </c>
      <c r="AC96">
        <v>470</v>
      </c>
    </row>
    <row r="97" spans="1:29" x14ac:dyDescent="0.3">
      <c r="A97" s="22"/>
      <c r="B97" s="23" t="s">
        <v>817</v>
      </c>
      <c r="C97" s="23"/>
      <c r="D97" s="23" t="str">
        <f t="shared" ref="D97:D105" si="30">D96</f>
        <v>Pv 2301006</v>
      </c>
      <c r="E97" s="23"/>
      <c r="F97" t="str">
        <f t="shared" si="21"/>
        <v>DFAT</v>
      </c>
      <c r="G97" s="22"/>
      <c r="H97" s="22" t="s">
        <v>875</v>
      </c>
      <c r="I97" s="22"/>
      <c r="J97" s="22" t="s">
        <v>774</v>
      </c>
      <c r="K97" s="22"/>
      <c r="L97" s="22" t="s">
        <v>765</v>
      </c>
      <c r="M97" s="22"/>
      <c r="N97" s="24">
        <v>435</v>
      </c>
      <c r="O97" s="22"/>
      <c r="P97" s="24"/>
      <c r="Q97" s="22"/>
      <c r="R97" s="24">
        <f t="shared" si="29"/>
        <v>435</v>
      </c>
      <c r="U97" t="str">
        <v>1/31/2025</v>
      </c>
      <c r="V97" t="str">
        <v>Pv 2301006</v>
      </c>
      <c r="W97" t="str">
        <v>DFAT</v>
      </c>
      <c r="X97" t="str">
        <v xml:space="preserve"> Project********r Mrs. Ch</v>
      </c>
      <c r="Y97" t="str">
        <v>610- Salary</v>
      </c>
      <c r="Z97" t="str">
        <v>EU-  1.1.1 Technical:1.1.1.2-Project officer</v>
      </c>
      <c r="AA97">
        <v>435</v>
      </c>
      <c r="AB97">
        <v>0</v>
      </c>
      <c r="AC97">
        <v>435</v>
      </c>
    </row>
    <row r="98" spans="1:29" x14ac:dyDescent="0.3">
      <c r="A98" s="22"/>
      <c r="B98" s="23" t="s">
        <v>817</v>
      </c>
      <c r="C98" s="23"/>
      <c r="D98" s="23" t="str">
        <f t="shared" si="30"/>
        <v>Pv 2301006</v>
      </c>
      <c r="E98" s="23"/>
      <c r="F98" t="str">
        <f t="shared" si="21"/>
        <v>DFAT</v>
      </c>
      <c r="G98" s="22"/>
      <c r="H98" s="22" t="s">
        <v>876</v>
      </c>
      <c r="I98" s="22"/>
      <c r="J98" s="22" t="s">
        <v>774</v>
      </c>
      <c r="K98" s="22"/>
      <c r="L98" s="22" t="s">
        <v>775</v>
      </c>
      <c r="M98" s="22"/>
      <c r="N98" s="24">
        <v>115</v>
      </c>
      <c r="O98" s="22"/>
      <c r="P98" s="24"/>
      <c r="Q98" s="22"/>
      <c r="R98" s="24">
        <f t="shared" si="29"/>
        <v>115</v>
      </c>
      <c r="U98" t="str">
        <v>1/31/2025</v>
      </c>
      <c r="V98" t="str">
        <v>Pv 2301006</v>
      </c>
      <c r="W98" t="str">
        <v>DFAT</v>
      </c>
      <c r="X98" t="str">
        <v xml:space="preserve"> Program********r Mr. Pha</v>
      </c>
      <c r="Y98" t="str">
        <v>610- Salary</v>
      </c>
      <c r="Z98" t="str">
        <v>EU-  1.1.1 Technical:1.1.1.3-Program Manager</v>
      </c>
      <c r="AA98">
        <v>115</v>
      </c>
      <c r="AB98">
        <v>0</v>
      </c>
      <c r="AC98">
        <v>115</v>
      </c>
    </row>
    <row r="99" spans="1:29" x14ac:dyDescent="0.3">
      <c r="A99" s="22"/>
      <c r="B99" s="23" t="s">
        <v>817</v>
      </c>
      <c r="C99" s="23"/>
      <c r="D99" s="23" t="str">
        <f t="shared" si="30"/>
        <v>Pv 2301006</v>
      </c>
      <c r="E99" s="23"/>
      <c r="F99" t="str">
        <f t="shared" si="21"/>
        <v>DFAT</v>
      </c>
      <c r="G99" s="22"/>
      <c r="H99" s="22" t="s">
        <v>902</v>
      </c>
      <c r="I99" s="22"/>
      <c r="J99" s="22" t="s">
        <v>774</v>
      </c>
      <c r="K99" s="22"/>
      <c r="L99" s="22" t="s">
        <v>821</v>
      </c>
      <c r="M99" s="22"/>
      <c r="N99" s="24">
        <v>80</v>
      </c>
      <c r="O99" s="22"/>
      <c r="P99" s="24"/>
      <c r="Q99" s="22"/>
      <c r="R99" s="24">
        <f t="shared" si="29"/>
        <v>80</v>
      </c>
      <c r="U99" t="str">
        <v>1/31/2025</v>
      </c>
      <c r="V99" t="str">
        <v>Pv 2301006</v>
      </c>
      <c r="W99" t="str">
        <v>DFAT</v>
      </c>
      <c r="X99" t="str">
        <v xml:space="preserve"> Executi********ctor</v>
      </c>
      <c r="Y99" t="str">
        <v>610- Salary</v>
      </c>
      <c r="Z99" t="str">
        <v>EU-1.1.2 Administrative/:1.1.2.1- Executive Director</v>
      </c>
      <c r="AA99">
        <v>80</v>
      </c>
      <c r="AB99">
        <v>0</v>
      </c>
      <c r="AC99">
        <v>80</v>
      </c>
    </row>
    <row r="100" spans="1:29" x14ac:dyDescent="0.3">
      <c r="A100" s="22"/>
      <c r="B100" s="23" t="s">
        <v>817</v>
      </c>
      <c r="C100" s="23"/>
      <c r="D100" s="23" t="str">
        <f t="shared" si="30"/>
        <v>Pv 2301006</v>
      </c>
      <c r="E100" s="23"/>
      <c r="F100" t="str">
        <f t="shared" si="21"/>
        <v>DFAT</v>
      </c>
      <c r="G100" s="22"/>
      <c r="H100" s="22" t="s">
        <v>869</v>
      </c>
      <c r="I100" s="22"/>
      <c r="J100" s="22" t="s">
        <v>774</v>
      </c>
      <c r="K100" s="22"/>
      <c r="L100" s="22" t="s">
        <v>766</v>
      </c>
      <c r="M100" s="22"/>
      <c r="N100" s="24">
        <v>80</v>
      </c>
      <c r="O100" s="22"/>
      <c r="P100" s="24"/>
      <c r="Q100" s="22"/>
      <c r="R100" s="24">
        <f t="shared" si="29"/>
        <v>80</v>
      </c>
      <c r="U100" t="str">
        <v>1/31/2025</v>
      </c>
      <c r="V100" t="str">
        <v>Pv 2301006</v>
      </c>
      <c r="W100" t="str">
        <v>DFAT</v>
      </c>
      <c r="X100" t="str">
        <v xml:space="preserve"> Finance********min Manag</v>
      </c>
      <c r="Y100" t="str">
        <v>610- Salary</v>
      </c>
      <c r="Z100" t="str">
        <v>EU-1.1.2 Administrative/:1.1.2.2-Finance &amp; Admin Manager</v>
      </c>
      <c r="AA100">
        <v>80</v>
      </c>
      <c r="AB100">
        <v>0</v>
      </c>
      <c r="AC100">
        <v>80</v>
      </c>
    </row>
    <row r="101" spans="1:29" x14ac:dyDescent="0.3">
      <c r="A101" s="22"/>
      <c r="B101" s="23" t="s">
        <v>817</v>
      </c>
      <c r="C101" s="23"/>
      <c r="D101" s="23" t="str">
        <f t="shared" si="30"/>
        <v>Pv 2301006</v>
      </c>
      <c r="E101" s="23"/>
      <c r="F101" t="str">
        <f t="shared" si="21"/>
        <v>DFAT</v>
      </c>
      <c r="G101" s="22"/>
      <c r="H101" s="22" t="s">
        <v>877</v>
      </c>
      <c r="I101" s="22"/>
      <c r="J101" s="22" t="s">
        <v>774</v>
      </c>
      <c r="K101" s="22"/>
      <c r="L101" s="22" t="s">
        <v>776</v>
      </c>
      <c r="M101" s="22"/>
      <c r="N101" s="24">
        <v>80</v>
      </c>
      <c r="O101" s="22"/>
      <c r="P101" s="24"/>
      <c r="Q101" s="22"/>
      <c r="R101" s="24">
        <f t="shared" si="29"/>
        <v>80</v>
      </c>
      <c r="U101" t="str">
        <v>1/31/2025</v>
      </c>
      <c r="V101" t="str">
        <v>Pv 2301006</v>
      </c>
      <c r="W101" t="str">
        <v>DFAT</v>
      </c>
      <c r="X101" t="str">
        <v xml:space="preserve"> Finance********min Offic</v>
      </c>
      <c r="Y101" t="str">
        <v>610- Salary</v>
      </c>
      <c r="Z101" t="str">
        <v>EU-1.1.2 Administrative/:1.1.2.3-Finance &amp; Admin Officer</v>
      </c>
      <c r="AA101">
        <v>80</v>
      </c>
      <c r="AB101">
        <v>0</v>
      </c>
      <c r="AC101">
        <v>80</v>
      </c>
    </row>
    <row r="102" spans="1:29" x14ac:dyDescent="0.3">
      <c r="A102" s="22"/>
      <c r="B102" s="23" t="s">
        <v>817</v>
      </c>
      <c r="C102" s="23"/>
      <c r="D102" s="23" t="str">
        <f t="shared" si="30"/>
        <v>Pv 2301006</v>
      </c>
      <c r="E102" s="23"/>
      <c r="F102" t="str">
        <f t="shared" si="21"/>
        <v>DFAT</v>
      </c>
      <c r="G102" s="22"/>
      <c r="H102" s="22" t="s">
        <v>878</v>
      </c>
      <c r="I102" s="22"/>
      <c r="J102" s="22" t="s">
        <v>777</v>
      </c>
      <c r="K102" s="22"/>
      <c r="L102" s="22" t="s">
        <v>778</v>
      </c>
      <c r="M102" s="22"/>
      <c r="N102" s="24">
        <v>0.8</v>
      </c>
      <c r="O102" s="22"/>
      <c r="P102" s="24"/>
      <c r="Q102" s="22"/>
      <c r="R102" s="24">
        <f t="shared" si="29"/>
        <v>0.8</v>
      </c>
      <c r="U102" t="str">
        <v>1/31/2025</v>
      </c>
      <c r="V102" t="str">
        <v>Pv 2301006</v>
      </c>
      <c r="W102" t="str">
        <v>DFAT</v>
      </c>
      <c r="X102" t="str">
        <v xml:space="preserve"> Bank fe********</v>
      </c>
      <c r="Y102" t="str">
        <v>637-Bank charges</v>
      </c>
      <c r="Z102" t="str">
        <v>EU-5.Other costs, services8:5.6-Financial services</v>
      </c>
      <c r="AA102">
        <v>0.8</v>
      </c>
      <c r="AB102">
        <v>0</v>
      </c>
      <c r="AC102">
        <v>0.8</v>
      </c>
    </row>
    <row r="103" spans="1:29" x14ac:dyDescent="0.3">
      <c r="A103" s="22"/>
      <c r="B103" s="23" t="s">
        <v>817</v>
      </c>
      <c r="C103" s="23"/>
      <c r="D103" s="23" t="str">
        <f t="shared" si="30"/>
        <v>Pv 2301006</v>
      </c>
      <c r="E103" s="23"/>
      <c r="F103" t="str">
        <f t="shared" si="21"/>
        <v>EU</v>
      </c>
      <c r="G103" s="22"/>
      <c r="H103" s="22" t="s">
        <v>879</v>
      </c>
      <c r="I103" s="22"/>
      <c r="J103" s="22" t="s">
        <v>769</v>
      </c>
      <c r="K103" s="22"/>
      <c r="L103" s="22" t="s">
        <v>26</v>
      </c>
      <c r="M103" s="22"/>
      <c r="N103" s="24"/>
      <c r="O103" s="22"/>
      <c r="P103" s="24">
        <v>19.059999999999999</v>
      </c>
      <c r="Q103" s="22"/>
      <c r="R103" s="24">
        <f t="shared" si="29"/>
        <v>-19.059999999999999</v>
      </c>
      <c r="U103" t="str">
        <v>1/31/2025</v>
      </c>
      <c r="V103" t="str">
        <v>Pv 2301006</v>
      </c>
      <c r="W103" t="str">
        <v>EU</v>
      </c>
      <c r="X103" t="str">
        <v xml:space="preserve"> Deduct ********</v>
      </c>
      <c r="Y103" t="str">
        <v>270.3-Accrued Tax</v>
      </c>
      <c r="Z103" t="str">
        <v>EU</v>
      </c>
      <c r="AA103">
        <v>0</v>
      </c>
      <c r="AB103">
        <v>19.059999999999999</v>
      </c>
      <c r="AC103">
        <v>-19.059999999999999</v>
      </c>
    </row>
    <row r="104" spans="1:29" ht="15" thickBot="1" x14ac:dyDescent="0.35">
      <c r="A104" s="22"/>
      <c r="B104" s="23" t="s">
        <v>817</v>
      </c>
      <c r="C104" s="23"/>
      <c r="D104" s="23" t="str">
        <f t="shared" si="30"/>
        <v>Pv 2301006</v>
      </c>
      <c r="E104" s="23"/>
      <c r="F104" t="str">
        <f t="shared" si="21"/>
        <v>EU</v>
      </c>
      <c r="G104" s="22"/>
      <c r="H104" s="22" t="s">
        <v>903</v>
      </c>
      <c r="I104" s="22"/>
      <c r="J104" s="22" t="s">
        <v>770</v>
      </c>
      <c r="K104" s="22"/>
      <c r="L104" s="22" t="s">
        <v>26</v>
      </c>
      <c r="M104" s="22"/>
      <c r="N104" s="25"/>
      <c r="O104" s="22"/>
      <c r="P104" s="25">
        <v>1241.74</v>
      </c>
      <c r="Q104" s="22"/>
      <c r="R104" s="25">
        <f t="shared" si="29"/>
        <v>-1241.74</v>
      </c>
      <c r="U104" t="str">
        <v>1/31/2025</v>
      </c>
      <c r="V104" t="str">
        <v>Pv 2301006</v>
      </c>
      <c r="W104" t="str">
        <v>EU</v>
      </c>
      <c r="X104" t="str">
        <v xml:space="preserve"> Staff s********or Jan-23</v>
      </c>
      <c r="Y104" t="str">
        <v>120-Account Payroll</v>
      </c>
      <c r="Z104" t="str">
        <v>EU</v>
      </c>
      <c r="AA104">
        <v>0</v>
      </c>
      <c r="AB104">
        <v>1241.74</v>
      </c>
      <c r="AC104">
        <v>-1241.74</v>
      </c>
    </row>
    <row r="105" spans="1:29" x14ac:dyDescent="0.3">
      <c r="A105" s="22" t="s">
        <v>761</v>
      </c>
      <c r="B105" s="23" t="s">
        <v>817</v>
      </c>
      <c r="C105" s="23"/>
      <c r="D105" s="23" t="str">
        <f t="shared" si="30"/>
        <v>Pv 2301006</v>
      </c>
      <c r="E105" s="23"/>
      <c r="G105" s="22"/>
      <c r="H105" s="22"/>
      <c r="I105" s="22"/>
      <c r="J105" s="22"/>
      <c r="K105" s="22"/>
      <c r="L105" s="22" t="s">
        <v>20</v>
      </c>
      <c r="M105" s="22"/>
      <c r="N105" s="24">
        <f>ROUND(SUM(N96:N104),5)</f>
        <v>1260.8</v>
      </c>
      <c r="O105" s="22"/>
      <c r="P105" s="24">
        <f>ROUND(SUM(P96:P104),5)</f>
        <v>1260.8</v>
      </c>
      <c r="Q105" s="22"/>
      <c r="R105" s="24">
        <f>ROUND(SUM(R96:R104),5)</f>
        <v>0</v>
      </c>
      <c r="U105" t="str">
        <v>1/31/2025</v>
      </c>
      <c r="V105" t="str">
        <v>Pv 2301006</v>
      </c>
      <c r="W105">
        <v>0</v>
      </c>
      <c r="X105">
        <v>0</v>
      </c>
      <c r="Y105">
        <v>0</v>
      </c>
      <c r="Z105" t="str">
        <v/>
      </c>
      <c r="AA105">
        <v>1260.8</v>
      </c>
      <c r="AB105">
        <v>1260.8</v>
      </c>
      <c r="AC105">
        <v>0</v>
      </c>
    </row>
    <row r="106" spans="1:29" ht="29.1" customHeight="1" x14ac:dyDescent="0.3">
      <c r="A106" s="22"/>
      <c r="B106" s="23" t="s">
        <v>817</v>
      </c>
      <c r="C106" s="23"/>
      <c r="D106" s="22" t="s">
        <v>822</v>
      </c>
      <c r="E106" s="23"/>
      <c r="F106" t="str">
        <f t="shared" si="21"/>
        <v>DFAT</v>
      </c>
      <c r="G106" s="22"/>
      <c r="H106" s="22" t="s">
        <v>897</v>
      </c>
      <c r="I106" s="22"/>
      <c r="J106" s="22" t="s">
        <v>777</v>
      </c>
      <c r="K106" s="22"/>
      <c r="L106" s="22" t="s">
        <v>778</v>
      </c>
      <c r="M106" s="22"/>
      <c r="N106" s="24">
        <v>4.87</v>
      </c>
      <c r="O106" s="22"/>
      <c r="P106" s="24"/>
      <c r="Q106" s="22"/>
      <c r="R106" s="24">
        <f t="shared" ref="R106:R111" si="31">ROUND((N106-P106),5)</f>
        <v>4.87</v>
      </c>
      <c r="U106" t="str">
        <v>1/31/2025</v>
      </c>
      <c r="V106" t="str">
        <v>Pv 2301007</v>
      </c>
      <c r="W106" t="str">
        <v>DFAT</v>
      </c>
      <c r="X106" t="str">
        <v xml:space="preserve"> Banking********e's fee o</v>
      </c>
      <c r="Y106" t="str">
        <v>637-Bank charges</v>
      </c>
      <c r="Z106" t="str">
        <v>EU-5.Other costs, services8:5.6-Financial services</v>
      </c>
      <c r="AA106">
        <v>4.87</v>
      </c>
      <c r="AB106">
        <v>0</v>
      </c>
      <c r="AC106">
        <v>4.87</v>
      </c>
    </row>
    <row r="107" spans="1:29" x14ac:dyDescent="0.3">
      <c r="A107" s="22"/>
      <c r="B107" s="23" t="s">
        <v>817</v>
      </c>
      <c r="C107" s="23"/>
      <c r="D107" s="23" t="str">
        <f t="shared" ref="D107:D112" si="32">D106</f>
        <v>Pv 2301007</v>
      </c>
      <c r="E107" s="23"/>
      <c r="F107" t="str">
        <f t="shared" si="21"/>
        <v>DFAT</v>
      </c>
      <c r="G107" s="22"/>
      <c r="H107" s="22" t="s">
        <v>867</v>
      </c>
      <c r="I107" s="22"/>
      <c r="J107" s="22" t="s">
        <v>764</v>
      </c>
      <c r="K107" s="22"/>
      <c r="L107" s="22" t="s">
        <v>763</v>
      </c>
      <c r="M107" s="22"/>
      <c r="N107" s="24">
        <v>15.77</v>
      </c>
      <c r="O107" s="22"/>
      <c r="P107" s="24"/>
      <c r="Q107" s="22"/>
      <c r="R107" s="24">
        <f t="shared" si="31"/>
        <v>15.77</v>
      </c>
      <c r="U107" t="str">
        <v>1/31/2025</v>
      </c>
      <c r="V107" t="str">
        <v>Pv 2301007</v>
      </c>
      <c r="W107" t="str">
        <v>DFAT</v>
      </c>
      <c r="X107" t="str">
        <v xml:space="preserve"> Project********r (Leader</v>
      </c>
      <c r="Y107" t="str">
        <v>624-NSSF</v>
      </c>
      <c r="Z107" t="str">
        <v>EU-  1.1.1 Technical:1.1.1.1-Project officer</v>
      </c>
      <c r="AA107">
        <v>15.77</v>
      </c>
      <c r="AB107">
        <v>0</v>
      </c>
      <c r="AC107">
        <v>15.77</v>
      </c>
    </row>
    <row r="108" spans="1:29" x14ac:dyDescent="0.3">
      <c r="A108" s="22"/>
      <c r="B108" s="23" t="s">
        <v>817</v>
      </c>
      <c r="C108" s="23"/>
      <c r="D108" s="23" t="str">
        <f t="shared" si="32"/>
        <v>Pv 2301007</v>
      </c>
      <c r="E108" s="23"/>
      <c r="F108" t="str">
        <f t="shared" si="21"/>
        <v>DFAT</v>
      </c>
      <c r="G108" s="22"/>
      <c r="H108" s="22" t="s">
        <v>875</v>
      </c>
      <c r="I108" s="22"/>
      <c r="J108" s="22" t="s">
        <v>764</v>
      </c>
      <c r="K108" s="22"/>
      <c r="L108" s="22" t="s">
        <v>765</v>
      </c>
      <c r="M108" s="22"/>
      <c r="N108" s="24">
        <v>15.77</v>
      </c>
      <c r="O108" s="22"/>
      <c r="P108" s="24"/>
      <c r="Q108" s="22"/>
      <c r="R108" s="24">
        <f t="shared" si="31"/>
        <v>15.77</v>
      </c>
      <c r="U108" t="str">
        <v>1/31/2025</v>
      </c>
      <c r="V108" t="str">
        <v>Pv 2301007</v>
      </c>
      <c r="W108" t="str">
        <v>DFAT</v>
      </c>
      <c r="X108" t="str">
        <v xml:space="preserve"> Project********r Mrs. Ch</v>
      </c>
      <c r="Y108" t="str">
        <v>624-NSSF</v>
      </c>
      <c r="Z108" t="str">
        <v>EU-  1.1.1 Technical:1.1.1.2-Project officer</v>
      </c>
      <c r="AA108">
        <v>15.77</v>
      </c>
      <c r="AB108">
        <v>0</v>
      </c>
      <c r="AC108">
        <v>15.77</v>
      </c>
    </row>
    <row r="109" spans="1:29" x14ac:dyDescent="0.3">
      <c r="A109" s="22"/>
      <c r="B109" s="23" t="s">
        <v>817</v>
      </c>
      <c r="C109" s="23"/>
      <c r="D109" s="23" t="str">
        <f t="shared" si="32"/>
        <v>Pv 2301007</v>
      </c>
      <c r="E109" s="23"/>
      <c r="F109" t="str">
        <f t="shared" si="21"/>
        <v>DFAT</v>
      </c>
      <c r="G109" s="22"/>
      <c r="H109" s="22" t="s">
        <v>869</v>
      </c>
      <c r="I109" s="22"/>
      <c r="J109" s="22" t="s">
        <v>764</v>
      </c>
      <c r="K109" s="22"/>
      <c r="L109" s="22" t="s">
        <v>766</v>
      </c>
      <c r="M109" s="22"/>
      <c r="N109" s="24">
        <v>15.76</v>
      </c>
      <c r="O109" s="22"/>
      <c r="P109" s="24"/>
      <c r="Q109" s="22"/>
      <c r="R109" s="24">
        <f t="shared" si="31"/>
        <v>15.76</v>
      </c>
      <c r="U109" t="str">
        <v>1/31/2025</v>
      </c>
      <c r="V109" t="str">
        <v>Pv 2301007</v>
      </c>
      <c r="W109" t="str">
        <v>DFAT</v>
      </c>
      <c r="X109" t="str">
        <v xml:space="preserve"> Finance********min Manag</v>
      </c>
      <c r="Y109" t="str">
        <v>624-NSSF</v>
      </c>
      <c r="Z109" t="str">
        <v>EU-1.1.2 Administrative/:1.1.2.2-Finance &amp; Admin Manager</v>
      </c>
      <c r="AA109">
        <v>15.76</v>
      </c>
      <c r="AB109">
        <v>0</v>
      </c>
      <c r="AC109">
        <v>15.76</v>
      </c>
    </row>
    <row r="110" spans="1:29" x14ac:dyDescent="0.3">
      <c r="A110" s="22"/>
      <c r="B110" s="23" t="s">
        <v>817</v>
      </c>
      <c r="C110" s="23"/>
      <c r="D110" s="23" t="str">
        <f t="shared" si="32"/>
        <v>Pv 2301007</v>
      </c>
      <c r="E110" s="23"/>
      <c r="F110" t="str">
        <f t="shared" si="21"/>
        <v>DFAT</v>
      </c>
      <c r="G110" s="22"/>
      <c r="H110" s="22" t="s">
        <v>904</v>
      </c>
      <c r="I110" s="22"/>
      <c r="J110" s="22" t="s">
        <v>789</v>
      </c>
      <c r="K110" s="22"/>
      <c r="L110" s="22" t="s">
        <v>790</v>
      </c>
      <c r="M110" s="22"/>
      <c r="N110" s="24">
        <v>29.8</v>
      </c>
      <c r="O110" s="22"/>
      <c r="P110" s="24"/>
      <c r="Q110" s="22"/>
      <c r="R110" s="24">
        <f t="shared" si="31"/>
        <v>29.8</v>
      </c>
      <c r="U110" t="str">
        <v>1/31/2025</v>
      </c>
      <c r="V110" t="str">
        <v>Pv 2301007</v>
      </c>
      <c r="W110" t="str">
        <v>DFAT</v>
      </c>
      <c r="X110" t="str">
        <v xml:space="preserve"> Other s******** (Utiliti</v>
      </c>
      <c r="Y110" t="str">
        <v>633-Communication</v>
      </c>
      <c r="Z110" t="str">
        <v>EU-4. Local office14:4.4-Other services (tel/fax, el</v>
      </c>
      <c r="AA110">
        <v>29.8</v>
      </c>
      <c r="AB110">
        <v>0</v>
      </c>
      <c r="AC110">
        <v>29.8</v>
      </c>
    </row>
    <row r="111" spans="1:29" ht="15" thickBot="1" x14ac:dyDescent="0.35">
      <c r="A111" s="22"/>
      <c r="B111" s="23" t="s">
        <v>817</v>
      </c>
      <c r="C111" s="23"/>
      <c r="D111" s="23" t="str">
        <f t="shared" si="32"/>
        <v>Pv 2301007</v>
      </c>
      <c r="E111" s="23"/>
      <c r="F111" t="str">
        <f t="shared" si="21"/>
        <v>EU</v>
      </c>
      <c r="G111" s="22"/>
      <c r="H111" s="22" t="s">
        <v>892</v>
      </c>
      <c r="I111" s="22"/>
      <c r="J111" s="22" t="s">
        <v>758</v>
      </c>
      <c r="K111" s="22"/>
      <c r="L111" s="22" t="s">
        <v>26</v>
      </c>
      <c r="M111" s="22"/>
      <c r="N111" s="25"/>
      <c r="O111" s="22"/>
      <c r="P111" s="25">
        <v>81.97</v>
      </c>
      <c r="Q111" s="22"/>
      <c r="R111" s="25">
        <f t="shared" si="31"/>
        <v>-81.97</v>
      </c>
      <c r="U111" t="str">
        <v>1/31/2025</v>
      </c>
      <c r="V111" t="str">
        <v>Pv 2301007</v>
      </c>
      <c r="W111" t="str">
        <v>EU</v>
      </c>
      <c r="X111" t="str">
        <v xml:space="preserve"> Reim-to********ealadey o</v>
      </c>
      <c r="Y111" t="str">
        <v>111.01- FC-EU</v>
      </c>
      <c r="Z111" t="str">
        <v>EU</v>
      </c>
      <c r="AA111">
        <v>0</v>
      </c>
      <c r="AB111">
        <v>81.97</v>
      </c>
      <c r="AC111">
        <v>-81.97</v>
      </c>
    </row>
    <row r="112" spans="1:29" x14ac:dyDescent="0.3">
      <c r="A112" s="22" t="s">
        <v>761</v>
      </c>
      <c r="B112" s="23" t="s">
        <v>817</v>
      </c>
      <c r="C112" s="23"/>
      <c r="D112" s="23" t="str">
        <f t="shared" si="32"/>
        <v>Pv 2301007</v>
      </c>
      <c r="E112" s="23"/>
      <c r="F112" t="str">
        <f t="shared" si="21"/>
        <v>DFAT</v>
      </c>
      <c r="G112" s="22"/>
      <c r="H112" s="22" t="s">
        <v>871</v>
      </c>
      <c r="I112" s="22"/>
      <c r="J112" s="22"/>
      <c r="K112" s="22"/>
      <c r="L112" s="22" t="s">
        <v>20</v>
      </c>
      <c r="M112" s="22"/>
      <c r="N112" s="24">
        <f>ROUND(SUM(N106:N111),5)</f>
        <v>81.97</v>
      </c>
      <c r="O112" s="22"/>
      <c r="P112" s="24">
        <f>ROUND(SUM(P106:P111),5)</f>
        <v>81.97</v>
      </c>
      <c r="Q112" s="22"/>
      <c r="R112" s="24">
        <f>ROUND(SUM(R106:R111),5)</f>
        <v>0</v>
      </c>
      <c r="U112" t="str">
        <v>1/31/2025</v>
      </c>
      <c r="V112" t="str">
        <v>Pv 2301007</v>
      </c>
      <c r="W112" t="str">
        <v>DFAT</v>
      </c>
      <c r="X112" t="str">
        <v>********</v>
      </c>
      <c r="Y112">
        <v>0</v>
      </c>
      <c r="Z112" t="str">
        <v/>
      </c>
      <c r="AA112">
        <v>81.97</v>
      </c>
      <c r="AB112">
        <v>81.97</v>
      </c>
      <c r="AC112">
        <v>0</v>
      </c>
    </row>
    <row r="113" spans="1:29" ht="29.1" customHeight="1" x14ac:dyDescent="0.3">
      <c r="A113" s="22"/>
      <c r="B113" s="23" t="s">
        <v>817</v>
      </c>
      <c r="C113" s="23"/>
      <c r="D113" s="22" t="s">
        <v>823</v>
      </c>
      <c r="E113" s="23"/>
      <c r="F113" t="str">
        <f t="shared" si="21"/>
        <v>EU</v>
      </c>
      <c r="G113" s="22"/>
      <c r="H113" s="22" t="s">
        <v>893</v>
      </c>
      <c r="I113" s="22"/>
      <c r="J113" s="22" t="s">
        <v>760</v>
      </c>
      <c r="K113" s="22"/>
      <c r="L113" s="22" t="s">
        <v>26</v>
      </c>
      <c r="M113" s="22"/>
      <c r="N113" s="24">
        <v>4.43</v>
      </c>
      <c r="O113" s="22"/>
      <c r="P113" s="24"/>
      <c r="Q113" s="22"/>
      <c r="R113" s="24">
        <f>ROUND((N113-P113),5)</f>
        <v>4.43</v>
      </c>
      <c r="U113" t="str">
        <v>1/31/2025</v>
      </c>
      <c r="V113" t="str">
        <v>Rv 2301002</v>
      </c>
      <c r="W113" t="str">
        <v>EU</v>
      </c>
      <c r="X113" t="str">
        <v xml:space="preserve"> Net ban********est</v>
      </c>
      <c r="Y113" t="str">
        <v>101.01-FC-EU</v>
      </c>
      <c r="Z113" t="str">
        <v>EU</v>
      </c>
      <c r="AA113">
        <v>4.43</v>
      </c>
      <c r="AB113">
        <v>0</v>
      </c>
      <c r="AC113">
        <v>4.43</v>
      </c>
    </row>
    <row r="114" spans="1:29" ht="15" thickBot="1" x14ac:dyDescent="0.35">
      <c r="A114" s="22"/>
      <c r="B114" s="23" t="s">
        <v>817</v>
      </c>
      <c r="C114" s="23"/>
      <c r="D114" s="23" t="str">
        <f t="shared" ref="D114:D115" si="33">D113</f>
        <v>Rv 2301002</v>
      </c>
      <c r="E114" s="23"/>
      <c r="F114" t="str">
        <f t="shared" si="21"/>
        <v>EU</v>
      </c>
      <c r="G114" s="22"/>
      <c r="H114" s="22" t="s">
        <v>893</v>
      </c>
      <c r="I114" s="22"/>
      <c r="J114" s="22" t="s">
        <v>798</v>
      </c>
      <c r="K114" s="22"/>
      <c r="L114" s="22" t="s">
        <v>26</v>
      </c>
      <c r="M114" s="22"/>
      <c r="N114" s="25"/>
      <c r="O114" s="22"/>
      <c r="P114" s="25">
        <v>4.43</v>
      </c>
      <c r="Q114" s="22"/>
      <c r="R114" s="25">
        <f>ROUND((N114-P114),5)</f>
        <v>-4.43</v>
      </c>
      <c r="U114" t="str">
        <v>1/31/2025</v>
      </c>
      <c r="V114" t="str">
        <v>Rv 2301002</v>
      </c>
      <c r="W114" t="str">
        <v>EU</v>
      </c>
      <c r="X114" t="str">
        <v xml:space="preserve"> Net ban********est</v>
      </c>
      <c r="Y114" t="str">
        <v>410- Interests Income</v>
      </c>
      <c r="Z114" t="str">
        <v>EU</v>
      </c>
      <c r="AA114">
        <v>0</v>
      </c>
      <c r="AB114">
        <v>4.43</v>
      </c>
      <c r="AC114">
        <v>-4.43</v>
      </c>
    </row>
    <row r="115" spans="1:29" x14ac:dyDescent="0.3">
      <c r="A115" s="22" t="s">
        <v>761</v>
      </c>
      <c r="B115" s="23" t="s">
        <v>817</v>
      </c>
      <c r="C115" s="23"/>
      <c r="D115" s="23" t="str">
        <f t="shared" si="33"/>
        <v>Rv 2301002</v>
      </c>
      <c r="E115" s="23"/>
      <c r="G115" s="22"/>
      <c r="H115" s="22"/>
      <c r="I115" s="22"/>
      <c r="J115" s="22"/>
      <c r="K115" s="22"/>
      <c r="L115" s="22" t="s">
        <v>20</v>
      </c>
      <c r="M115" s="22"/>
      <c r="N115" s="24">
        <f>ROUND(SUM(N113:N114),5)</f>
        <v>4.43</v>
      </c>
      <c r="O115" s="22"/>
      <c r="P115" s="24">
        <f>ROUND(SUM(P113:P114),5)</f>
        <v>4.43</v>
      </c>
      <c r="Q115" s="22"/>
      <c r="R115" s="24">
        <f>ROUND(SUM(R113:R114),5)</f>
        <v>0</v>
      </c>
      <c r="U115" t="str">
        <v>1/31/2025</v>
      </c>
      <c r="V115" t="str">
        <v>Rv 2301002</v>
      </c>
      <c r="W115">
        <v>0</v>
      </c>
      <c r="X115">
        <v>0</v>
      </c>
      <c r="Y115">
        <v>0</v>
      </c>
      <c r="Z115" t="str">
        <v/>
      </c>
      <c r="AA115">
        <v>4.43</v>
      </c>
      <c r="AB115">
        <v>4.43</v>
      </c>
      <c r="AC115">
        <v>0</v>
      </c>
    </row>
    <row r="116" spans="1:29" ht="29.1" customHeight="1" x14ac:dyDescent="0.3">
      <c r="A116" s="22"/>
      <c r="B116" s="23" t="s">
        <v>824</v>
      </c>
      <c r="C116" s="23"/>
      <c r="D116" s="22" t="s">
        <v>825</v>
      </c>
      <c r="E116" s="23"/>
      <c r="F116" t="str">
        <f t="shared" si="21"/>
        <v>DFAT</v>
      </c>
      <c r="G116" s="22"/>
      <c r="H116" s="22" t="s">
        <v>867</v>
      </c>
      <c r="I116" s="22"/>
      <c r="J116" s="22" t="s">
        <v>764</v>
      </c>
      <c r="K116" s="22"/>
      <c r="L116" s="22" t="s">
        <v>763</v>
      </c>
      <c r="M116" s="22"/>
      <c r="N116" s="24">
        <v>15.76</v>
      </c>
      <c r="O116" s="22"/>
      <c r="P116" s="24"/>
      <c r="Q116" s="22"/>
      <c r="R116" s="24">
        <f>ROUND((N116-P116),5)</f>
        <v>15.76</v>
      </c>
      <c r="U116" t="str">
        <v>2/10/2025</v>
      </c>
      <c r="V116" t="str">
        <v>Pv 2302001</v>
      </c>
      <c r="W116" t="str">
        <v>DFAT</v>
      </c>
      <c r="X116" t="str">
        <v xml:space="preserve"> Project********r (Leader</v>
      </c>
      <c r="Y116" t="str">
        <v>624-NSSF</v>
      </c>
      <c r="Z116" t="str">
        <v>EU-  1.1.1 Technical:1.1.1.1-Project officer</v>
      </c>
      <c r="AA116">
        <v>15.76</v>
      </c>
      <c r="AB116">
        <v>0</v>
      </c>
      <c r="AC116">
        <v>15.76</v>
      </c>
    </row>
    <row r="117" spans="1:29" s="26" customFormat="1" x14ac:dyDescent="0.3">
      <c r="A117" s="22"/>
      <c r="B117" s="23" t="s">
        <v>824</v>
      </c>
      <c r="C117" s="23"/>
      <c r="D117" s="23" t="str">
        <f t="shared" ref="D117:D120" si="34">D116</f>
        <v>Pv 2302001</v>
      </c>
      <c r="E117" s="23"/>
      <c r="F117" t="str">
        <f t="shared" si="21"/>
        <v>DFAT</v>
      </c>
      <c r="G117" s="22"/>
      <c r="H117" s="22" t="s">
        <v>875</v>
      </c>
      <c r="I117" s="22"/>
      <c r="J117" s="22" t="s">
        <v>764</v>
      </c>
      <c r="K117" s="22"/>
      <c r="L117" s="22" t="s">
        <v>765</v>
      </c>
      <c r="M117" s="22"/>
      <c r="N117" s="24">
        <v>15.76</v>
      </c>
      <c r="O117" s="22"/>
      <c r="P117" s="24"/>
      <c r="Q117" s="22"/>
      <c r="R117" s="24">
        <f>ROUND((N117-P117),5)</f>
        <v>15.76</v>
      </c>
      <c r="S117"/>
      <c r="U117" s="26" t="str">
        <v>2/10/2025</v>
      </c>
      <c r="V117" s="26" t="str">
        <v>Pv 2302001</v>
      </c>
      <c r="W117" s="26" t="str">
        <v>DFAT</v>
      </c>
      <c r="X117" s="26" t="str">
        <v xml:space="preserve"> Project********r Mrs. Ch</v>
      </c>
      <c r="Y117" s="26" t="str">
        <v>624-NSSF</v>
      </c>
      <c r="Z117" s="26" t="str">
        <v>EU-  1.1.1 Technical:1.1.1.2-Project officer</v>
      </c>
      <c r="AA117" s="26">
        <v>15.76</v>
      </c>
      <c r="AB117" s="26">
        <v>0</v>
      </c>
      <c r="AC117" s="26">
        <v>15.76</v>
      </c>
    </row>
    <row r="118" spans="1:29" s="26" customFormat="1" x14ac:dyDescent="0.3">
      <c r="A118" s="22"/>
      <c r="B118" s="23" t="s">
        <v>824</v>
      </c>
      <c r="C118" s="23"/>
      <c r="D118" s="23" t="str">
        <f t="shared" si="34"/>
        <v>Pv 2302001</v>
      </c>
      <c r="E118" s="23"/>
      <c r="F118" t="str">
        <f t="shared" si="21"/>
        <v>DFAT</v>
      </c>
      <c r="G118" s="22"/>
      <c r="H118" s="22" t="s">
        <v>869</v>
      </c>
      <c r="I118" s="22"/>
      <c r="J118" s="22" t="s">
        <v>764</v>
      </c>
      <c r="K118" s="22"/>
      <c r="L118" s="22" t="s">
        <v>766</v>
      </c>
      <c r="M118" s="22"/>
      <c r="N118" s="24">
        <v>15.76</v>
      </c>
      <c r="O118" s="22"/>
      <c r="P118" s="24"/>
      <c r="Q118" s="22"/>
      <c r="R118" s="24">
        <f>ROUND((N118-P118),5)</f>
        <v>15.76</v>
      </c>
      <c r="S118"/>
      <c r="U118" s="26" t="str">
        <v>2/10/2025</v>
      </c>
      <c r="V118" s="26" t="str">
        <v>Pv 2302001</v>
      </c>
      <c r="W118" s="26" t="str">
        <v>DFAT</v>
      </c>
      <c r="X118" s="26" t="str">
        <v xml:space="preserve"> Finance********min Manag</v>
      </c>
      <c r="Y118" s="26" t="str">
        <v>624-NSSF</v>
      </c>
      <c r="Z118" s="26" t="str">
        <v>EU-1.1.2 Administrative/:1.1.2.2-Finance &amp; Admin Manager</v>
      </c>
      <c r="AA118" s="26">
        <v>15.76</v>
      </c>
      <c r="AB118" s="26">
        <v>0</v>
      </c>
      <c r="AC118" s="26">
        <v>15.76</v>
      </c>
    </row>
    <row r="119" spans="1:29" ht="15" thickBot="1" x14ac:dyDescent="0.35">
      <c r="A119" s="22"/>
      <c r="B119" s="23" t="s">
        <v>824</v>
      </c>
      <c r="C119" s="23"/>
      <c r="D119" s="23" t="str">
        <f t="shared" si="34"/>
        <v>Pv 2302001</v>
      </c>
      <c r="E119" s="23"/>
      <c r="F119" t="str">
        <f t="shared" si="21"/>
        <v>EU</v>
      </c>
      <c r="G119" s="22"/>
      <c r="H119" s="22" t="s">
        <v>905</v>
      </c>
      <c r="I119" s="22"/>
      <c r="J119" s="22" t="s">
        <v>758</v>
      </c>
      <c r="K119" s="22"/>
      <c r="L119" s="22" t="s">
        <v>26</v>
      </c>
      <c r="M119" s="22"/>
      <c r="N119" s="25"/>
      <c r="O119" s="22"/>
      <c r="P119" s="25">
        <v>47.28</v>
      </c>
      <c r="Q119" s="22"/>
      <c r="R119" s="25">
        <f>ROUND((N119-P119),5)</f>
        <v>-47.28</v>
      </c>
      <c r="U119" t="str">
        <v>2/10/2025</v>
      </c>
      <c r="V119" t="str">
        <v>Pv 2302001</v>
      </c>
      <c r="W119" t="str">
        <v>EU</v>
      </c>
      <c r="X119" t="str">
        <v xml:space="preserve"> Payment********ff NSSF</v>
      </c>
      <c r="Y119" t="str">
        <v>111.01- FC-EU</v>
      </c>
      <c r="Z119" t="str">
        <v>EU</v>
      </c>
      <c r="AA119">
        <v>0</v>
      </c>
      <c r="AB119">
        <v>47.28</v>
      </c>
      <c r="AC119">
        <v>-47.28</v>
      </c>
    </row>
    <row r="120" spans="1:29" x14ac:dyDescent="0.3">
      <c r="A120" s="22" t="s">
        <v>761</v>
      </c>
      <c r="B120" s="23" t="s">
        <v>824</v>
      </c>
      <c r="C120" s="23"/>
      <c r="D120" s="23" t="str">
        <f t="shared" si="34"/>
        <v>Pv 2302001</v>
      </c>
      <c r="E120" s="23"/>
      <c r="G120" s="22"/>
      <c r="H120" s="22"/>
      <c r="I120" s="22"/>
      <c r="J120" s="22"/>
      <c r="K120" s="22"/>
      <c r="L120" s="22" t="s">
        <v>20</v>
      </c>
      <c r="M120" s="22"/>
      <c r="N120" s="24">
        <f>ROUND(SUM(N116:N119),5)</f>
        <v>47.28</v>
      </c>
      <c r="O120" s="22"/>
      <c r="P120" s="24">
        <f>ROUND(SUM(P116:P119),5)</f>
        <v>47.28</v>
      </c>
      <c r="Q120" s="22"/>
      <c r="R120" s="24">
        <f>ROUND(SUM(R116:R119),5)</f>
        <v>0</v>
      </c>
      <c r="U120" t="str">
        <v>2/10/2025</v>
      </c>
      <c r="V120" t="str">
        <v>Pv 2302001</v>
      </c>
      <c r="W120">
        <v>0</v>
      </c>
      <c r="X120">
        <v>0</v>
      </c>
      <c r="Y120">
        <v>0</v>
      </c>
      <c r="Z120" t="str">
        <v/>
      </c>
      <c r="AA120">
        <v>47.28</v>
      </c>
      <c r="AB120">
        <v>47.28</v>
      </c>
      <c r="AC120">
        <v>0</v>
      </c>
    </row>
    <row r="121" spans="1:29" s="26" customFormat="1" ht="29.1" customHeight="1" x14ac:dyDescent="0.3">
      <c r="A121" s="22"/>
      <c r="B121" s="23" t="s">
        <v>826</v>
      </c>
      <c r="C121" s="23"/>
      <c r="D121" s="22" t="s">
        <v>827</v>
      </c>
      <c r="E121" s="23"/>
      <c r="F121" t="str">
        <f t="shared" si="21"/>
        <v>EU</v>
      </c>
      <c r="G121" s="22"/>
      <c r="H121" s="22" t="s">
        <v>873</v>
      </c>
      <c r="I121" s="22"/>
      <c r="J121" s="22" t="s">
        <v>769</v>
      </c>
      <c r="K121" s="22"/>
      <c r="L121" s="22" t="s">
        <v>26</v>
      </c>
      <c r="M121" s="22"/>
      <c r="N121" s="24">
        <v>19.059999999999999</v>
      </c>
      <c r="O121" s="22"/>
      <c r="P121" s="24"/>
      <c r="Q121" s="22"/>
      <c r="R121" s="24">
        <f>ROUND((N121-P121),5)</f>
        <v>19.059999999999999</v>
      </c>
      <c r="S121"/>
      <c r="U121" s="26" t="str">
        <v>2/14/2025</v>
      </c>
      <c r="V121" s="26" t="str">
        <v>Pv 2302002</v>
      </c>
      <c r="W121" s="26" t="str">
        <v>EU</v>
      </c>
      <c r="X121" s="26" t="str">
        <v xml:space="preserve"> Tax on ********alary pai</v>
      </c>
      <c r="Y121" s="26" t="str">
        <v>270.3-Accrued Tax</v>
      </c>
      <c r="Z121" s="26" t="str">
        <v>EU</v>
      </c>
      <c r="AA121" s="26">
        <v>19.059999999999999</v>
      </c>
      <c r="AB121" s="26">
        <v>0</v>
      </c>
      <c r="AC121" s="26">
        <v>19.059999999999999</v>
      </c>
    </row>
    <row r="122" spans="1:29" ht="15" thickBot="1" x14ac:dyDescent="0.35">
      <c r="A122" s="22"/>
      <c r="B122" s="23" t="s">
        <v>826</v>
      </c>
      <c r="C122" s="23"/>
      <c r="D122" s="23" t="str">
        <f t="shared" ref="D122:D123" si="35">D121</f>
        <v>Pv 2302002</v>
      </c>
      <c r="E122" s="23"/>
      <c r="F122" t="str">
        <f t="shared" si="21"/>
        <v>EU</v>
      </c>
      <c r="G122" s="22"/>
      <c r="H122" s="22" t="s">
        <v>873</v>
      </c>
      <c r="I122" s="22"/>
      <c r="J122" s="22" t="s">
        <v>770</v>
      </c>
      <c r="K122" s="22"/>
      <c r="L122" s="22" t="s">
        <v>26</v>
      </c>
      <c r="M122" s="22"/>
      <c r="N122" s="25"/>
      <c r="O122" s="22"/>
      <c r="P122" s="25">
        <v>19.059999999999999</v>
      </c>
      <c r="Q122" s="22"/>
      <c r="R122" s="25">
        <f>ROUND((N122-P122),5)</f>
        <v>-19.059999999999999</v>
      </c>
      <c r="U122" t="str">
        <v>2/14/2025</v>
      </c>
      <c r="V122" t="str">
        <v>Pv 2302002</v>
      </c>
      <c r="W122" t="str">
        <v>EU</v>
      </c>
      <c r="X122" t="str">
        <v xml:space="preserve"> Tax on ********alary pai</v>
      </c>
      <c r="Y122" t="str">
        <v>120-Account Payroll</v>
      </c>
      <c r="Z122" t="str">
        <v>EU</v>
      </c>
      <c r="AA122">
        <v>0</v>
      </c>
      <c r="AB122">
        <v>19.059999999999999</v>
      </c>
      <c r="AC122">
        <v>-19.059999999999999</v>
      </c>
    </row>
    <row r="123" spans="1:29" x14ac:dyDescent="0.3">
      <c r="A123" s="22" t="s">
        <v>761</v>
      </c>
      <c r="B123" s="23" t="s">
        <v>826</v>
      </c>
      <c r="C123" s="23"/>
      <c r="D123" s="23" t="str">
        <f t="shared" si="35"/>
        <v>Pv 2302002</v>
      </c>
      <c r="E123" s="23"/>
      <c r="G123" s="22"/>
      <c r="H123" s="22"/>
      <c r="I123" s="22"/>
      <c r="J123" s="22"/>
      <c r="K123" s="22"/>
      <c r="L123" s="22" t="s">
        <v>20</v>
      </c>
      <c r="M123" s="22"/>
      <c r="N123" s="24">
        <f>ROUND(SUM(N121:N122),5)</f>
        <v>19.059999999999999</v>
      </c>
      <c r="O123" s="22"/>
      <c r="P123" s="24">
        <f>ROUND(SUM(P121:P122),5)</f>
        <v>19.059999999999999</v>
      </c>
      <c r="Q123" s="22"/>
      <c r="R123" s="24">
        <f>ROUND(SUM(R121:R122),5)</f>
        <v>0</v>
      </c>
      <c r="U123" t="str">
        <v>2/14/2025</v>
      </c>
      <c r="V123" t="str">
        <v>Pv 2302002</v>
      </c>
      <c r="W123">
        <v>0</v>
      </c>
      <c r="X123">
        <v>0</v>
      </c>
      <c r="Y123">
        <v>0</v>
      </c>
      <c r="Z123" t="str">
        <v/>
      </c>
      <c r="AA123">
        <v>19.059999999999999</v>
      </c>
      <c r="AB123">
        <v>19.059999999999999</v>
      </c>
      <c r="AC123">
        <v>0</v>
      </c>
    </row>
    <row r="124" spans="1:29" ht="29.1" customHeight="1" x14ac:dyDescent="0.3">
      <c r="A124" s="22"/>
      <c r="B124" s="23" t="s">
        <v>828</v>
      </c>
      <c r="C124" s="23"/>
      <c r="D124" s="22" t="s">
        <v>829</v>
      </c>
      <c r="E124" s="23"/>
      <c r="F124" t="str">
        <f t="shared" si="21"/>
        <v>DFAT</v>
      </c>
      <c r="G124" s="22"/>
      <c r="H124" s="22" t="s">
        <v>906</v>
      </c>
      <c r="I124" s="22"/>
      <c r="J124" s="22" t="s">
        <v>786</v>
      </c>
      <c r="K124" s="22"/>
      <c r="L124" s="22" t="s">
        <v>787</v>
      </c>
      <c r="M124" s="22"/>
      <c r="N124" s="24">
        <v>73.599999999999994</v>
      </c>
      <c r="O124" s="22"/>
      <c r="P124" s="24"/>
      <c r="Q124" s="22"/>
      <c r="R124" s="24">
        <f>ROUND((N124-P124),5)</f>
        <v>73.599999999999994</v>
      </c>
      <c r="U124" t="str">
        <v>2/21/2025</v>
      </c>
      <c r="V124" t="str">
        <v>Pv 2302003</v>
      </c>
      <c r="W124" t="str">
        <v>DFAT</v>
      </c>
      <c r="X124" t="str">
        <v xml:space="preserve"> Travel,********ield work</v>
      </c>
      <c r="Y124" t="str">
        <v>657.01-Staff trevel</v>
      </c>
      <c r="Z124" t="str">
        <v>EU-2. Travel6:2.1-National Travel</v>
      </c>
      <c r="AA124">
        <v>73.599999999999994</v>
      </c>
      <c r="AB124">
        <v>0</v>
      </c>
      <c r="AC124">
        <v>73.599999999999994</v>
      </c>
    </row>
    <row r="125" spans="1:29" x14ac:dyDescent="0.3">
      <c r="A125" s="22"/>
      <c r="B125" s="23" t="s">
        <v>828</v>
      </c>
      <c r="C125" s="23"/>
      <c r="D125" s="23" t="str">
        <f t="shared" ref="D125:D128" si="36">D124</f>
        <v>Pv 2302003</v>
      </c>
      <c r="E125" s="23"/>
      <c r="F125" t="str">
        <f t="shared" si="21"/>
        <v>DFAT</v>
      </c>
      <c r="G125" s="22"/>
      <c r="H125" s="22" t="s">
        <v>885</v>
      </c>
      <c r="I125" s="22"/>
      <c r="J125" s="22" t="s">
        <v>789</v>
      </c>
      <c r="K125" s="22"/>
      <c r="L125" s="22" t="s">
        <v>790</v>
      </c>
      <c r="M125" s="22"/>
      <c r="N125" s="24">
        <v>10</v>
      </c>
      <c r="O125" s="22"/>
      <c r="P125" s="24"/>
      <c r="Q125" s="22"/>
      <c r="R125" s="24">
        <f>ROUND((N125-P125),5)</f>
        <v>10</v>
      </c>
      <c r="U125" t="str">
        <v>2/21/2025</v>
      </c>
      <c r="V125" t="str">
        <v>Pv 2302003</v>
      </c>
      <c r="W125" t="str">
        <v>DFAT</v>
      </c>
      <c r="X125" t="str">
        <v xml:space="preserve"> Other s******** (Phone c</v>
      </c>
      <c r="Y125" t="str">
        <v>633-Communication</v>
      </c>
      <c r="Z125" t="str">
        <v>EU-4. Local office14:4.4-Other services (tel/fax, el</v>
      </c>
      <c r="AA125">
        <v>10</v>
      </c>
      <c r="AB125">
        <v>0</v>
      </c>
      <c r="AC125">
        <v>10</v>
      </c>
    </row>
    <row r="126" spans="1:29" x14ac:dyDescent="0.3">
      <c r="A126" s="22"/>
      <c r="B126" s="23" t="s">
        <v>828</v>
      </c>
      <c r="C126" s="23"/>
      <c r="D126" s="23" t="str">
        <f t="shared" si="36"/>
        <v>Pv 2302003</v>
      </c>
      <c r="E126" s="23"/>
      <c r="F126" t="str">
        <f t="shared" si="21"/>
        <v>DFAT</v>
      </c>
      <c r="G126" s="22"/>
      <c r="H126" s="22" t="s">
        <v>898</v>
      </c>
      <c r="I126" s="22"/>
      <c r="J126" s="22" t="s">
        <v>784</v>
      </c>
      <c r="K126" s="22"/>
      <c r="L126" s="22" t="s">
        <v>830</v>
      </c>
      <c r="M126" s="22"/>
      <c r="N126" s="24">
        <v>4.74</v>
      </c>
      <c r="O126" s="22"/>
      <c r="P126" s="24"/>
      <c r="Q126" s="22"/>
      <c r="R126" s="24">
        <f>ROUND((N126-P126),5)</f>
        <v>4.74</v>
      </c>
      <c r="U126" t="str">
        <v>2/21/2025</v>
      </c>
      <c r="V126" t="str">
        <v>Pv 2302003</v>
      </c>
      <c r="W126" t="str">
        <v>DFAT</v>
      </c>
      <c r="X126" t="str">
        <v xml:space="preserve"> Refresh********r partici</v>
      </c>
      <c r="Y126" t="str">
        <v>820-Training/Workshop</v>
      </c>
      <c r="Z126" t="str">
        <v>EU-6-Other:6.1.2-Output 1.2:6.1.2.3-Capture, design and doc</v>
      </c>
      <c r="AA126">
        <v>4.74</v>
      </c>
      <c r="AB126">
        <v>0</v>
      </c>
      <c r="AC126">
        <v>4.74</v>
      </c>
    </row>
    <row r="127" spans="1:29" ht="15" thickBot="1" x14ac:dyDescent="0.35">
      <c r="A127" s="22"/>
      <c r="B127" s="23" t="s">
        <v>828</v>
      </c>
      <c r="C127" s="23"/>
      <c r="D127" s="23" t="str">
        <f t="shared" si="36"/>
        <v>Pv 2302003</v>
      </c>
      <c r="E127" s="23"/>
      <c r="F127" t="str">
        <f t="shared" si="21"/>
        <v>EU</v>
      </c>
      <c r="G127" s="22"/>
      <c r="H127" s="22" t="s">
        <v>907</v>
      </c>
      <c r="I127" s="22"/>
      <c r="J127" s="22" t="s">
        <v>760</v>
      </c>
      <c r="K127" s="22"/>
      <c r="L127" s="22" t="s">
        <v>26</v>
      </c>
      <c r="M127" s="22"/>
      <c r="N127" s="25"/>
      <c r="O127" s="22"/>
      <c r="P127" s="25">
        <v>88.34</v>
      </c>
      <c r="Q127" s="22"/>
      <c r="R127" s="25">
        <f>ROUND((N127-P127),5)</f>
        <v>-88.34</v>
      </c>
      <c r="U127" t="str">
        <v>2/21/2025</v>
      </c>
      <c r="V127" t="str">
        <v>Pv 2302003</v>
      </c>
      <c r="W127" t="str">
        <v>EU</v>
      </c>
      <c r="X127" t="str">
        <v xml:space="preserve"> Reim-to********enda on C</v>
      </c>
      <c r="Y127" t="str">
        <v>101.01-FC-EU</v>
      </c>
      <c r="Z127" t="str">
        <v>EU</v>
      </c>
      <c r="AA127">
        <v>0</v>
      </c>
      <c r="AB127">
        <v>88.34</v>
      </c>
      <c r="AC127">
        <v>-88.34</v>
      </c>
    </row>
    <row r="128" spans="1:29" x14ac:dyDescent="0.3">
      <c r="A128" s="22" t="s">
        <v>761</v>
      </c>
      <c r="B128" s="23" t="s">
        <v>828</v>
      </c>
      <c r="C128" s="23"/>
      <c r="D128" s="23" t="str">
        <f t="shared" si="36"/>
        <v>Pv 2302003</v>
      </c>
      <c r="E128" s="23"/>
      <c r="G128" s="22"/>
      <c r="H128" s="22"/>
      <c r="I128" s="22"/>
      <c r="J128" s="22"/>
      <c r="K128" s="22"/>
      <c r="L128" s="22" t="s">
        <v>20</v>
      </c>
      <c r="M128" s="22"/>
      <c r="N128" s="24">
        <f>ROUND(SUM(N124:N127),5)</f>
        <v>88.34</v>
      </c>
      <c r="O128" s="22"/>
      <c r="P128" s="24">
        <f>ROUND(SUM(P124:P127),5)</f>
        <v>88.34</v>
      </c>
      <c r="Q128" s="22"/>
      <c r="R128" s="24">
        <f>ROUND(SUM(R124:R127),5)</f>
        <v>0</v>
      </c>
      <c r="U128" t="str">
        <v>2/21/2025</v>
      </c>
      <c r="V128" t="str">
        <v>Pv 2302003</v>
      </c>
      <c r="W128">
        <v>0</v>
      </c>
      <c r="X128">
        <v>0</v>
      </c>
      <c r="Y128">
        <v>0</v>
      </c>
      <c r="Z128" t="str">
        <v/>
      </c>
      <c r="AA128">
        <v>88.34</v>
      </c>
      <c r="AB128">
        <v>88.34</v>
      </c>
      <c r="AC128">
        <v>0</v>
      </c>
    </row>
    <row r="129" spans="1:29" ht="29.1" customHeight="1" x14ac:dyDescent="0.3">
      <c r="A129" s="22"/>
      <c r="B129" s="23" t="s">
        <v>831</v>
      </c>
      <c r="C129" s="23"/>
      <c r="D129" s="22" t="s">
        <v>832</v>
      </c>
      <c r="E129" s="23"/>
      <c r="F129" t="str">
        <f t="shared" si="21"/>
        <v>EU</v>
      </c>
      <c r="G129" s="22"/>
      <c r="H129" s="22" t="s">
        <v>922</v>
      </c>
      <c r="I129" s="22"/>
      <c r="J129" s="22" t="s">
        <v>770</v>
      </c>
      <c r="K129" s="22"/>
      <c r="L129" s="22" t="s">
        <v>26</v>
      </c>
      <c r="M129" s="22"/>
      <c r="N129" s="24">
        <v>1260.6500000000001</v>
      </c>
      <c r="O129" s="22"/>
      <c r="P129" s="24"/>
      <c r="Q129" s="22"/>
      <c r="R129" s="24">
        <f>ROUND((N129-P129),5)</f>
        <v>1260.6500000000001</v>
      </c>
      <c r="U129" t="str">
        <v>2/23/2025</v>
      </c>
      <c r="V129" t="str">
        <v>Jv 2302001</v>
      </c>
      <c r="W129" t="str">
        <v>EU</v>
      </c>
      <c r="X129" t="str">
        <v xml:space="preserve"> Cash tr********to VSA's </v>
      </c>
      <c r="Y129" t="str">
        <v>120-Account Payroll</v>
      </c>
      <c r="Z129" t="str">
        <v>EU</v>
      </c>
      <c r="AA129">
        <v>1260.6500000000001</v>
      </c>
      <c r="AB129">
        <v>0</v>
      </c>
      <c r="AC129">
        <v>1260.6500000000001</v>
      </c>
    </row>
    <row r="130" spans="1:29" ht="15" thickBot="1" x14ac:dyDescent="0.35">
      <c r="A130" s="22"/>
      <c r="B130" s="23" t="s">
        <v>831</v>
      </c>
      <c r="C130" s="23"/>
      <c r="D130" s="23" t="str">
        <f t="shared" ref="D130:D131" si="37">D129</f>
        <v>Jv 2302001</v>
      </c>
      <c r="E130" s="23"/>
      <c r="F130" t="str">
        <f t="shared" si="21"/>
        <v>EU</v>
      </c>
      <c r="G130" s="22"/>
      <c r="H130" s="22" t="s">
        <v>922</v>
      </c>
      <c r="I130" s="22"/>
      <c r="J130" s="22" t="s">
        <v>760</v>
      </c>
      <c r="K130" s="22"/>
      <c r="L130" s="22" t="s">
        <v>26</v>
      </c>
      <c r="M130" s="22"/>
      <c r="N130" s="25"/>
      <c r="O130" s="22"/>
      <c r="P130" s="25">
        <v>1260.6500000000001</v>
      </c>
      <c r="Q130" s="22"/>
      <c r="R130" s="25">
        <f>ROUND((N130-P130),5)</f>
        <v>-1260.6500000000001</v>
      </c>
      <c r="U130" t="str">
        <v>2/23/2025</v>
      </c>
      <c r="V130" t="str">
        <v>Jv 2302001</v>
      </c>
      <c r="W130" t="str">
        <v>EU</v>
      </c>
      <c r="X130" t="str">
        <v xml:space="preserve"> Cash tr********to VSA's </v>
      </c>
      <c r="Y130" t="str">
        <v>101.01-FC-EU</v>
      </c>
      <c r="Z130" t="str">
        <v>EU</v>
      </c>
      <c r="AA130">
        <v>0</v>
      </c>
      <c r="AB130">
        <v>1260.6500000000001</v>
      </c>
      <c r="AC130">
        <v>-1260.6500000000001</v>
      </c>
    </row>
    <row r="131" spans="1:29" x14ac:dyDescent="0.3">
      <c r="A131" s="22" t="s">
        <v>761</v>
      </c>
      <c r="B131" s="23" t="s">
        <v>831</v>
      </c>
      <c r="C131" s="23"/>
      <c r="D131" s="23" t="str">
        <f t="shared" si="37"/>
        <v>Jv 2302001</v>
      </c>
      <c r="E131" s="23"/>
      <c r="G131" s="22"/>
      <c r="H131" s="22"/>
      <c r="I131" s="22"/>
      <c r="J131" s="22"/>
      <c r="K131" s="22"/>
      <c r="L131" s="22" t="s">
        <v>20</v>
      </c>
      <c r="M131" s="22"/>
      <c r="N131" s="24">
        <f>ROUND(SUM(N129:N130),5)</f>
        <v>1260.6500000000001</v>
      </c>
      <c r="O131" s="22"/>
      <c r="P131" s="24">
        <f>ROUND(SUM(P129:P130),5)</f>
        <v>1260.6500000000001</v>
      </c>
      <c r="Q131" s="22"/>
      <c r="R131" s="24">
        <f>ROUND(SUM(R129:R130),5)</f>
        <v>0</v>
      </c>
      <c r="U131" t="str">
        <v>2/23/2025</v>
      </c>
      <c r="V131" t="str">
        <v>Jv 2302001</v>
      </c>
      <c r="W131">
        <v>0</v>
      </c>
      <c r="X131">
        <v>0</v>
      </c>
      <c r="Y131">
        <v>0</v>
      </c>
      <c r="Z131" t="str">
        <v/>
      </c>
      <c r="AA131">
        <v>1260.6500000000001</v>
      </c>
      <c r="AB131">
        <v>1260.6500000000001</v>
      </c>
      <c r="AC131">
        <v>0</v>
      </c>
    </row>
    <row r="132" spans="1:29" ht="29.1" customHeight="1" x14ac:dyDescent="0.3">
      <c r="A132" s="22"/>
      <c r="B132" s="23" t="s">
        <v>831</v>
      </c>
      <c r="C132" s="23"/>
      <c r="D132" s="22" t="s">
        <v>833</v>
      </c>
      <c r="E132" s="23"/>
      <c r="F132" t="str">
        <f t="shared" si="21"/>
        <v>DFAT</v>
      </c>
      <c r="G132" s="22"/>
      <c r="H132" s="22" t="s">
        <v>867</v>
      </c>
      <c r="I132" s="22"/>
      <c r="J132" s="22" t="s">
        <v>774</v>
      </c>
      <c r="K132" s="22"/>
      <c r="L132" s="22" t="s">
        <v>763</v>
      </c>
      <c r="M132" s="22"/>
      <c r="N132" s="24">
        <v>470</v>
      </c>
      <c r="O132" s="22"/>
      <c r="P132" s="24"/>
      <c r="Q132" s="22"/>
      <c r="R132" s="24">
        <f t="shared" ref="R132:R140" si="38">ROUND((N132-P132),5)</f>
        <v>470</v>
      </c>
      <c r="U132" t="str">
        <v>2/23/2025</v>
      </c>
      <c r="V132" t="str">
        <v>Pv 2302004</v>
      </c>
      <c r="W132" t="str">
        <v>DFAT</v>
      </c>
      <c r="X132" t="str">
        <v xml:space="preserve"> Project********r (Leader</v>
      </c>
      <c r="Y132" t="str">
        <v>610- Salary</v>
      </c>
      <c r="Z132" t="str">
        <v>EU-  1.1.1 Technical:1.1.1.1-Project officer</v>
      </c>
      <c r="AA132">
        <v>470</v>
      </c>
      <c r="AB132">
        <v>0</v>
      </c>
      <c r="AC132">
        <v>470</v>
      </c>
    </row>
    <row r="133" spans="1:29" x14ac:dyDescent="0.3">
      <c r="A133" s="22"/>
      <c r="B133" s="23" t="s">
        <v>831</v>
      </c>
      <c r="C133" s="23"/>
      <c r="D133" s="23" t="str">
        <f t="shared" ref="D133:D141" si="39">D132</f>
        <v>Pv 2302004</v>
      </c>
      <c r="E133" s="23"/>
      <c r="F133" t="str">
        <f t="shared" si="21"/>
        <v>DFAT</v>
      </c>
      <c r="G133" s="22"/>
      <c r="H133" s="22" t="s">
        <v>875</v>
      </c>
      <c r="I133" s="22"/>
      <c r="J133" s="22" t="s">
        <v>774</v>
      </c>
      <c r="K133" s="22"/>
      <c r="L133" s="22" t="s">
        <v>765</v>
      </c>
      <c r="M133" s="22"/>
      <c r="N133" s="24">
        <v>435</v>
      </c>
      <c r="O133" s="22"/>
      <c r="P133" s="24"/>
      <c r="Q133" s="22"/>
      <c r="R133" s="24">
        <f t="shared" si="38"/>
        <v>435</v>
      </c>
      <c r="U133" t="str">
        <v>2/23/2025</v>
      </c>
      <c r="V133" t="str">
        <v>Pv 2302004</v>
      </c>
      <c r="W133" t="str">
        <v>DFAT</v>
      </c>
      <c r="X133" t="str">
        <v xml:space="preserve"> Project********r Mrs. Ch</v>
      </c>
      <c r="Y133" t="str">
        <v>610- Salary</v>
      </c>
      <c r="Z133" t="str">
        <v>EU-  1.1.1 Technical:1.1.1.2-Project officer</v>
      </c>
      <c r="AA133">
        <v>435</v>
      </c>
      <c r="AB133">
        <v>0</v>
      </c>
      <c r="AC133">
        <v>435</v>
      </c>
    </row>
    <row r="134" spans="1:29" x14ac:dyDescent="0.3">
      <c r="A134" s="22"/>
      <c r="B134" s="23" t="s">
        <v>831</v>
      </c>
      <c r="C134" s="23"/>
      <c r="D134" s="23" t="str">
        <f t="shared" si="39"/>
        <v>Pv 2302004</v>
      </c>
      <c r="E134" s="23"/>
      <c r="F134" t="str">
        <f t="shared" si="21"/>
        <v>DFAT</v>
      </c>
      <c r="G134" s="22"/>
      <c r="H134" s="22" t="s">
        <v>876</v>
      </c>
      <c r="I134" s="22"/>
      <c r="J134" s="22" t="s">
        <v>774</v>
      </c>
      <c r="K134" s="22"/>
      <c r="L134" s="22" t="s">
        <v>775</v>
      </c>
      <c r="M134" s="22"/>
      <c r="N134" s="24">
        <v>115</v>
      </c>
      <c r="O134" s="22"/>
      <c r="P134" s="24"/>
      <c r="Q134" s="22"/>
      <c r="R134" s="24">
        <f t="shared" si="38"/>
        <v>115</v>
      </c>
      <c r="U134" t="str">
        <v>2/23/2025</v>
      </c>
      <c r="V134" t="str">
        <v>Pv 2302004</v>
      </c>
      <c r="W134" t="str">
        <v>DFAT</v>
      </c>
      <c r="X134" t="str">
        <v xml:space="preserve"> Program********r Mr. Pha</v>
      </c>
      <c r="Y134" t="str">
        <v>610- Salary</v>
      </c>
      <c r="Z134" t="str">
        <v>EU-  1.1.1 Technical:1.1.1.3-Program Manager</v>
      </c>
      <c r="AA134">
        <v>115</v>
      </c>
      <c r="AB134">
        <v>0</v>
      </c>
      <c r="AC134">
        <v>115</v>
      </c>
    </row>
    <row r="135" spans="1:29" x14ac:dyDescent="0.3">
      <c r="A135" s="22"/>
      <c r="B135" s="23" t="s">
        <v>831</v>
      </c>
      <c r="C135" s="23"/>
      <c r="D135" s="23" t="str">
        <f t="shared" si="39"/>
        <v>Pv 2302004</v>
      </c>
      <c r="E135" s="23"/>
      <c r="F135" t="str">
        <f t="shared" ref="F135:F198" si="40">IF(L135="EU",L135,"DFAT")</f>
        <v>DFAT</v>
      </c>
      <c r="G135" s="22"/>
      <c r="H135" s="22" t="s">
        <v>902</v>
      </c>
      <c r="I135" s="22"/>
      <c r="J135" s="22" t="s">
        <v>774</v>
      </c>
      <c r="K135" s="22"/>
      <c r="L135" s="22" t="s">
        <v>821</v>
      </c>
      <c r="M135" s="22"/>
      <c r="N135" s="24">
        <v>80</v>
      </c>
      <c r="O135" s="22"/>
      <c r="P135" s="24"/>
      <c r="Q135" s="22"/>
      <c r="R135" s="24">
        <f t="shared" si="38"/>
        <v>80</v>
      </c>
      <c r="U135" t="str">
        <v>2/23/2025</v>
      </c>
      <c r="V135" t="str">
        <v>Pv 2302004</v>
      </c>
      <c r="W135" t="str">
        <v>DFAT</v>
      </c>
      <c r="X135" t="str">
        <v xml:space="preserve"> Executi********ctor</v>
      </c>
      <c r="Y135" t="str">
        <v>610- Salary</v>
      </c>
      <c r="Z135" t="str">
        <v>EU-1.1.2 Administrative/:1.1.2.1- Executive Director</v>
      </c>
      <c r="AA135">
        <v>80</v>
      </c>
      <c r="AB135">
        <v>0</v>
      </c>
      <c r="AC135">
        <v>80</v>
      </c>
    </row>
    <row r="136" spans="1:29" x14ac:dyDescent="0.3">
      <c r="A136" s="22"/>
      <c r="B136" s="23" t="s">
        <v>831</v>
      </c>
      <c r="C136" s="23"/>
      <c r="D136" s="23" t="str">
        <f t="shared" si="39"/>
        <v>Pv 2302004</v>
      </c>
      <c r="E136" s="23"/>
      <c r="F136" t="str">
        <f t="shared" si="40"/>
        <v>DFAT</v>
      </c>
      <c r="G136" s="22"/>
      <c r="H136" s="22" t="s">
        <v>869</v>
      </c>
      <c r="I136" s="22"/>
      <c r="J136" s="22" t="s">
        <v>774</v>
      </c>
      <c r="K136" s="22"/>
      <c r="L136" s="22" t="s">
        <v>766</v>
      </c>
      <c r="M136" s="22"/>
      <c r="N136" s="24">
        <v>80</v>
      </c>
      <c r="O136" s="22"/>
      <c r="P136" s="24"/>
      <c r="Q136" s="22"/>
      <c r="R136" s="24">
        <f t="shared" si="38"/>
        <v>80</v>
      </c>
      <c r="U136" t="str">
        <v>2/23/2025</v>
      </c>
      <c r="V136" t="str">
        <v>Pv 2302004</v>
      </c>
      <c r="W136" t="str">
        <v>DFAT</v>
      </c>
      <c r="X136" t="str">
        <v xml:space="preserve"> Finance********min Manag</v>
      </c>
      <c r="Y136" t="str">
        <v>610- Salary</v>
      </c>
      <c r="Z136" t="str">
        <v>EU-1.1.2 Administrative/:1.1.2.2-Finance &amp; Admin Manager</v>
      </c>
      <c r="AA136">
        <v>80</v>
      </c>
      <c r="AB136">
        <v>0</v>
      </c>
      <c r="AC136">
        <v>80</v>
      </c>
    </row>
    <row r="137" spans="1:29" x14ac:dyDescent="0.3">
      <c r="A137" s="22"/>
      <c r="B137" s="23" t="s">
        <v>831</v>
      </c>
      <c r="C137" s="23"/>
      <c r="D137" s="23" t="str">
        <f t="shared" si="39"/>
        <v>Pv 2302004</v>
      </c>
      <c r="E137" s="23"/>
      <c r="F137" t="str">
        <f t="shared" si="40"/>
        <v>DFAT</v>
      </c>
      <c r="G137" s="22"/>
      <c r="H137" s="22" t="s">
        <v>877</v>
      </c>
      <c r="I137" s="22"/>
      <c r="J137" s="22" t="s">
        <v>774</v>
      </c>
      <c r="K137" s="22"/>
      <c r="L137" s="22" t="s">
        <v>776</v>
      </c>
      <c r="M137" s="22"/>
      <c r="N137" s="24">
        <v>80</v>
      </c>
      <c r="O137" s="22"/>
      <c r="P137" s="24"/>
      <c r="Q137" s="22"/>
      <c r="R137" s="24">
        <f t="shared" si="38"/>
        <v>80</v>
      </c>
      <c r="U137" t="str">
        <v>2/23/2025</v>
      </c>
      <c r="V137" t="str">
        <v>Pv 2302004</v>
      </c>
      <c r="W137" t="str">
        <v>DFAT</v>
      </c>
      <c r="X137" t="str">
        <v xml:space="preserve"> Finance********min Offic</v>
      </c>
      <c r="Y137" t="str">
        <v>610- Salary</v>
      </c>
      <c r="Z137" t="str">
        <v>EU-1.1.2 Administrative/:1.1.2.3-Finance &amp; Admin Officer</v>
      </c>
      <c r="AA137">
        <v>80</v>
      </c>
      <c r="AB137">
        <v>0</v>
      </c>
      <c r="AC137">
        <v>80</v>
      </c>
    </row>
    <row r="138" spans="1:29" x14ac:dyDescent="0.3">
      <c r="A138" s="22"/>
      <c r="B138" s="23" t="s">
        <v>831</v>
      </c>
      <c r="C138" s="23"/>
      <c r="D138" s="23" t="str">
        <f t="shared" si="39"/>
        <v>Pv 2302004</v>
      </c>
      <c r="E138" s="23"/>
      <c r="F138" t="str">
        <f t="shared" si="40"/>
        <v>DFAT</v>
      </c>
      <c r="G138" s="22"/>
      <c r="H138" s="22" t="s">
        <v>878</v>
      </c>
      <c r="I138" s="22"/>
      <c r="J138" s="22" t="s">
        <v>777</v>
      </c>
      <c r="K138" s="22"/>
      <c r="L138" s="22" t="s">
        <v>778</v>
      </c>
      <c r="M138" s="22"/>
      <c r="N138" s="24">
        <v>0.65</v>
      </c>
      <c r="O138" s="22"/>
      <c r="P138" s="24"/>
      <c r="Q138" s="22"/>
      <c r="R138" s="24">
        <f t="shared" si="38"/>
        <v>0.65</v>
      </c>
      <c r="U138" t="str">
        <v>2/23/2025</v>
      </c>
      <c r="V138" t="str">
        <v>Pv 2302004</v>
      </c>
      <c r="W138" t="str">
        <v>DFAT</v>
      </c>
      <c r="X138" t="str">
        <v xml:space="preserve"> Bank fe********</v>
      </c>
      <c r="Y138" t="str">
        <v>637-Bank charges</v>
      </c>
      <c r="Z138" t="str">
        <v>EU-5.Other costs, services8:5.6-Financial services</v>
      </c>
      <c r="AA138">
        <v>0.65</v>
      </c>
      <c r="AB138">
        <v>0</v>
      </c>
      <c r="AC138">
        <v>0.65</v>
      </c>
    </row>
    <row r="139" spans="1:29" x14ac:dyDescent="0.3">
      <c r="A139" s="22"/>
      <c r="B139" s="23" t="s">
        <v>831</v>
      </c>
      <c r="C139" s="23"/>
      <c r="D139" s="23" t="str">
        <f t="shared" si="39"/>
        <v>Pv 2302004</v>
      </c>
      <c r="E139" s="23"/>
      <c r="F139" t="str">
        <f t="shared" si="40"/>
        <v>EU</v>
      </c>
      <c r="G139" s="22"/>
      <c r="H139" s="22" t="s">
        <v>879</v>
      </c>
      <c r="I139" s="22"/>
      <c r="J139" s="22" t="s">
        <v>769</v>
      </c>
      <c r="K139" s="22"/>
      <c r="L139" s="22" t="s">
        <v>26</v>
      </c>
      <c r="M139" s="22"/>
      <c r="N139" s="24"/>
      <c r="O139" s="22"/>
      <c r="P139" s="24">
        <v>23.21</v>
      </c>
      <c r="Q139" s="22"/>
      <c r="R139" s="24">
        <f t="shared" si="38"/>
        <v>-23.21</v>
      </c>
      <c r="U139" t="str">
        <v>2/23/2025</v>
      </c>
      <c r="V139" t="str">
        <v>Pv 2302004</v>
      </c>
      <c r="W139" t="str">
        <v>EU</v>
      </c>
      <c r="X139" t="str">
        <v xml:space="preserve"> Deduct ********</v>
      </c>
      <c r="Y139" t="str">
        <v>270.3-Accrued Tax</v>
      </c>
      <c r="Z139" t="str">
        <v>EU</v>
      </c>
      <c r="AA139">
        <v>0</v>
      </c>
      <c r="AB139">
        <v>23.21</v>
      </c>
      <c r="AC139">
        <v>-23.21</v>
      </c>
    </row>
    <row r="140" spans="1:29" ht="15" thickBot="1" x14ac:dyDescent="0.35">
      <c r="A140" s="22"/>
      <c r="B140" s="23" t="s">
        <v>831</v>
      </c>
      <c r="C140" s="23"/>
      <c r="D140" s="23" t="str">
        <f t="shared" si="39"/>
        <v>Pv 2302004</v>
      </c>
      <c r="E140" s="23"/>
      <c r="F140" t="str">
        <f t="shared" si="40"/>
        <v>EU</v>
      </c>
      <c r="G140" s="22"/>
      <c r="H140" s="22" t="s">
        <v>908</v>
      </c>
      <c r="I140" s="22"/>
      <c r="J140" s="22" t="s">
        <v>770</v>
      </c>
      <c r="K140" s="22"/>
      <c r="L140" s="22" t="s">
        <v>26</v>
      </c>
      <c r="M140" s="22"/>
      <c r="N140" s="25"/>
      <c r="O140" s="22"/>
      <c r="P140" s="25">
        <v>1237.44</v>
      </c>
      <c r="Q140" s="22"/>
      <c r="R140" s="25">
        <f t="shared" si="38"/>
        <v>-1237.44</v>
      </c>
      <c r="U140" t="str">
        <v>2/23/2025</v>
      </c>
      <c r="V140" t="str">
        <v>Pv 2302004</v>
      </c>
      <c r="W140" t="str">
        <v>EU</v>
      </c>
      <c r="X140" t="str">
        <v xml:space="preserve"> Staff s********or Feb.-2</v>
      </c>
      <c r="Y140" t="str">
        <v>120-Account Payroll</v>
      </c>
      <c r="Z140" t="str">
        <v>EU</v>
      </c>
      <c r="AA140">
        <v>0</v>
      </c>
      <c r="AB140">
        <v>1237.44</v>
      </c>
      <c r="AC140">
        <v>-1237.44</v>
      </c>
    </row>
    <row r="141" spans="1:29" x14ac:dyDescent="0.3">
      <c r="A141" s="22" t="s">
        <v>761</v>
      </c>
      <c r="B141" s="23" t="s">
        <v>831</v>
      </c>
      <c r="C141" s="23"/>
      <c r="D141" s="23" t="str">
        <f t="shared" si="39"/>
        <v>Pv 2302004</v>
      </c>
      <c r="E141" s="23"/>
      <c r="G141" s="22"/>
      <c r="H141" s="22"/>
      <c r="I141" s="22"/>
      <c r="J141" s="22"/>
      <c r="K141" s="22"/>
      <c r="L141" s="22" t="s">
        <v>20</v>
      </c>
      <c r="M141" s="22"/>
      <c r="N141" s="24">
        <f>ROUND(SUM(N132:N140),5)</f>
        <v>1260.6500000000001</v>
      </c>
      <c r="O141" s="22"/>
      <c r="P141" s="24">
        <f>ROUND(SUM(P132:P140),5)</f>
        <v>1260.6500000000001</v>
      </c>
      <c r="Q141" s="22"/>
      <c r="R141" s="24">
        <f>ROUND(SUM(R132:R140),5)</f>
        <v>0</v>
      </c>
      <c r="U141" t="str">
        <v>2/23/2025</v>
      </c>
      <c r="V141" t="str">
        <v>Pv 2302004</v>
      </c>
      <c r="W141">
        <v>0</v>
      </c>
      <c r="X141">
        <v>0</v>
      </c>
      <c r="Y141">
        <v>0</v>
      </c>
      <c r="Z141" t="str">
        <v/>
      </c>
      <c r="AA141">
        <v>1260.6500000000001</v>
      </c>
      <c r="AB141">
        <v>1260.6500000000001</v>
      </c>
      <c r="AC141">
        <v>0</v>
      </c>
    </row>
    <row r="142" spans="1:29" ht="29.1" customHeight="1" x14ac:dyDescent="0.3">
      <c r="A142" s="22"/>
      <c r="B142" s="23" t="s">
        <v>831</v>
      </c>
      <c r="C142" s="23"/>
      <c r="D142" s="22" t="s">
        <v>834</v>
      </c>
      <c r="E142" s="23"/>
      <c r="F142" t="str">
        <f t="shared" si="40"/>
        <v>EU</v>
      </c>
      <c r="G142" s="22"/>
      <c r="H142" s="22" t="s">
        <v>901</v>
      </c>
      <c r="I142" s="22"/>
      <c r="J142" s="22" t="s">
        <v>802</v>
      </c>
      <c r="K142" s="22"/>
      <c r="L142" s="22" t="s">
        <v>26</v>
      </c>
      <c r="M142" s="22"/>
      <c r="N142" s="24">
        <v>665.92</v>
      </c>
      <c r="O142" s="22"/>
      <c r="P142" s="24"/>
      <c r="Q142" s="22"/>
      <c r="R142" s="24">
        <f>ROUND((N142-P142),5)</f>
        <v>665.92</v>
      </c>
      <c r="U142" t="str">
        <v>2/23/2025</v>
      </c>
      <c r="V142" t="str">
        <v>Pv 2302005</v>
      </c>
      <c r="W142" t="str">
        <v>EU</v>
      </c>
      <c r="X142" t="str">
        <v xml:space="preserve"> Clearin********al on Ann</v>
      </c>
      <c r="Y142" t="str">
        <v>270.4-Other Accrued</v>
      </c>
      <c r="Z142" t="str">
        <v>EU</v>
      </c>
      <c r="AA142">
        <v>665.92</v>
      </c>
      <c r="AB142">
        <v>0</v>
      </c>
      <c r="AC142">
        <v>665.92</v>
      </c>
    </row>
    <row r="143" spans="1:29" ht="15" thickBot="1" x14ac:dyDescent="0.35">
      <c r="A143" s="22"/>
      <c r="B143" s="23" t="s">
        <v>831</v>
      </c>
      <c r="C143" s="23"/>
      <c r="D143" s="23" t="str">
        <f t="shared" ref="D143:D144" si="41">D142</f>
        <v>Pv 2302005</v>
      </c>
      <c r="E143" s="23"/>
      <c r="F143" t="str">
        <f t="shared" si="40"/>
        <v>EU</v>
      </c>
      <c r="G143" s="22"/>
      <c r="H143" s="22" t="s">
        <v>901</v>
      </c>
      <c r="I143" s="22"/>
      <c r="J143" s="22" t="s">
        <v>760</v>
      </c>
      <c r="K143" s="22"/>
      <c r="L143" s="22" t="s">
        <v>26</v>
      </c>
      <c r="M143" s="22"/>
      <c r="N143" s="25"/>
      <c r="O143" s="22"/>
      <c r="P143" s="25">
        <v>665.92</v>
      </c>
      <c r="Q143" s="22"/>
      <c r="R143" s="25">
        <f>ROUND((N143-P143),5)</f>
        <v>-665.92</v>
      </c>
      <c r="U143" t="str">
        <v>2/23/2025</v>
      </c>
      <c r="V143" t="str">
        <v>Pv 2302005</v>
      </c>
      <c r="W143" t="str">
        <v>EU</v>
      </c>
      <c r="X143" t="str">
        <v xml:space="preserve"> Clearin********al on Ann</v>
      </c>
      <c r="Y143" t="str">
        <v>101.01-FC-EU</v>
      </c>
      <c r="Z143" t="str">
        <v>EU</v>
      </c>
      <c r="AA143">
        <v>0</v>
      </c>
      <c r="AB143">
        <v>665.92</v>
      </c>
      <c r="AC143">
        <v>-665.92</v>
      </c>
    </row>
    <row r="144" spans="1:29" x14ac:dyDescent="0.3">
      <c r="A144" s="22" t="s">
        <v>761</v>
      </c>
      <c r="B144" s="23" t="s">
        <v>831</v>
      </c>
      <c r="C144" s="23"/>
      <c r="D144" s="23" t="str">
        <f t="shared" si="41"/>
        <v>Pv 2302005</v>
      </c>
      <c r="E144" s="23"/>
      <c r="G144" s="22"/>
      <c r="H144" s="22"/>
      <c r="I144" s="22"/>
      <c r="J144" s="22"/>
      <c r="K144" s="22"/>
      <c r="L144" s="22" t="s">
        <v>20</v>
      </c>
      <c r="M144" s="22"/>
      <c r="N144" s="24">
        <f>ROUND(SUM(N142:N143),5)</f>
        <v>665.92</v>
      </c>
      <c r="O144" s="22"/>
      <c r="P144" s="24">
        <f>ROUND(SUM(P142:P143),5)</f>
        <v>665.92</v>
      </c>
      <c r="Q144" s="22"/>
      <c r="R144" s="24">
        <f>ROUND(SUM(R142:R143),5)</f>
        <v>0</v>
      </c>
      <c r="U144" t="str">
        <v>2/23/2025</v>
      </c>
      <c r="V144" t="str">
        <v>Pv 2302005</v>
      </c>
      <c r="W144">
        <v>0</v>
      </c>
      <c r="X144">
        <v>0</v>
      </c>
      <c r="Y144">
        <v>0</v>
      </c>
      <c r="Z144" t="str">
        <v/>
      </c>
      <c r="AA144">
        <v>665.92</v>
      </c>
      <c r="AB144">
        <v>665.92</v>
      </c>
      <c r="AC144">
        <v>0</v>
      </c>
    </row>
    <row r="145" spans="1:29" ht="29.1" customHeight="1" x14ac:dyDescent="0.3">
      <c r="A145" s="22"/>
      <c r="B145" s="23" t="s">
        <v>831</v>
      </c>
      <c r="C145" s="23"/>
      <c r="D145" s="22" t="s">
        <v>835</v>
      </c>
      <c r="E145" s="23"/>
      <c r="F145" t="str">
        <f t="shared" si="40"/>
        <v>DFAT</v>
      </c>
      <c r="G145" s="22"/>
      <c r="H145" s="22" t="s">
        <v>909</v>
      </c>
      <c r="I145" s="22"/>
      <c r="J145" s="22" t="s">
        <v>789</v>
      </c>
      <c r="K145" s="22"/>
      <c r="L145" s="22" t="s">
        <v>790</v>
      </c>
      <c r="M145" s="22"/>
      <c r="N145" s="24">
        <v>40.46</v>
      </c>
      <c r="O145" s="22"/>
      <c r="P145" s="24"/>
      <c r="Q145" s="22"/>
      <c r="R145" s="24">
        <f>ROUND((N145-P145),5)</f>
        <v>40.46</v>
      </c>
      <c r="U145" t="str">
        <v>2/23/2025</v>
      </c>
      <c r="V145" t="str">
        <v>Pv 2302006</v>
      </c>
      <c r="W145" t="str">
        <v>DFAT</v>
      </c>
      <c r="X145" t="str">
        <v xml:space="preserve"> Other s******** (Send do</v>
      </c>
      <c r="Y145" t="str">
        <v>633-Communication</v>
      </c>
      <c r="Z145" t="str">
        <v>EU-4. Local office14:4.4-Other services (tel/fax, el</v>
      </c>
      <c r="AA145">
        <v>40.46</v>
      </c>
      <c r="AB145">
        <v>0</v>
      </c>
      <c r="AC145">
        <v>40.46</v>
      </c>
    </row>
    <row r="146" spans="1:29" x14ac:dyDescent="0.3">
      <c r="A146" s="22"/>
      <c r="B146" s="23" t="s">
        <v>831</v>
      </c>
      <c r="C146" s="23"/>
      <c r="D146" s="23" t="str">
        <f t="shared" ref="D146:D148" si="42">D145</f>
        <v>Pv 2302006</v>
      </c>
      <c r="E146" s="23"/>
      <c r="F146" t="str">
        <f t="shared" si="40"/>
        <v>DFAT</v>
      </c>
      <c r="G146" s="22"/>
      <c r="H146" s="22" t="s">
        <v>891</v>
      </c>
      <c r="I146" s="22"/>
      <c r="J146" s="22" t="s">
        <v>786</v>
      </c>
      <c r="K146" s="22"/>
      <c r="L146" s="22" t="s">
        <v>787</v>
      </c>
      <c r="M146" s="22"/>
      <c r="N146" s="24">
        <v>18.5</v>
      </c>
      <c r="O146" s="22"/>
      <c r="P146" s="24"/>
      <c r="Q146" s="22"/>
      <c r="R146" s="24">
        <f>ROUND((N146-P146),5)</f>
        <v>18.5</v>
      </c>
      <c r="U146" t="str">
        <v>2/23/2025</v>
      </c>
      <c r="V146" t="str">
        <v>Pv 2302006</v>
      </c>
      <c r="W146" t="str">
        <v>DFAT</v>
      </c>
      <c r="X146" t="str">
        <v xml:space="preserve"> Motor m********ance</v>
      </c>
      <c r="Y146" t="str">
        <v>657.01-Staff trevel</v>
      </c>
      <c r="Z146" t="str">
        <v>EU-2. Travel6:2.1-National Travel</v>
      </c>
      <c r="AA146">
        <v>18.5</v>
      </c>
      <c r="AB146">
        <v>0</v>
      </c>
      <c r="AC146">
        <v>18.5</v>
      </c>
    </row>
    <row r="147" spans="1:29" ht="15" thickBot="1" x14ac:dyDescent="0.35">
      <c r="A147" s="22"/>
      <c r="B147" s="23" t="s">
        <v>831</v>
      </c>
      <c r="C147" s="23"/>
      <c r="D147" s="23" t="str">
        <f t="shared" si="42"/>
        <v>Pv 2302006</v>
      </c>
      <c r="E147" s="23"/>
      <c r="F147" t="str">
        <f t="shared" si="40"/>
        <v>EU</v>
      </c>
      <c r="G147" s="22"/>
      <c r="H147" s="22" t="s">
        <v>892</v>
      </c>
      <c r="I147" s="22"/>
      <c r="J147" s="22" t="s">
        <v>758</v>
      </c>
      <c r="K147" s="22"/>
      <c r="L147" s="22" t="s">
        <v>26</v>
      </c>
      <c r="M147" s="22"/>
      <c r="N147" s="25"/>
      <c r="O147" s="22"/>
      <c r="P147" s="25">
        <v>58.96</v>
      </c>
      <c r="Q147" s="22"/>
      <c r="R147" s="25">
        <f>ROUND((N147-P147),5)</f>
        <v>-58.96</v>
      </c>
      <c r="U147" t="str">
        <v>2/23/2025</v>
      </c>
      <c r="V147" t="str">
        <v>Pv 2302006</v>
      </c>
      <c r="W147" t="str">
        <v>EU</v>
      </c>
      <c r="X147" t="str">
        <v xml:space="preserve"> Reim-to********ealadey o</v>
      </c>
      <c r="Y147" t="str">
        <v>111.01- FC-EU</v>
      </c>
      <c r="Z147" t="str">
        <v>EU</v>
      </c>
      <c r="AA147">
        <v>0</v>
      </c>
      <c r="AB147">
        <v>58.96</v>
      </c>
      <c r="AC147">
        <v>-58.96</v>
      </c>
    </row>
    <row r="148" spans="1:29" x14ac:dyDescent="0.3">
      <c r="A148" s="22" t="s">
        <v>761</v>
      </c>
      <c r="B148" s="23" t="s">
        <v>831</v>
      </c>
      <c r="C148" s="23"/>
      <c r="D148" s="23" t="str">
        <f t="shared" si="42"/>
        <v>Pv 2302006</v>
      </c>
      <c r="E148" s="23"/>
      <c r="G148" s="22"/>
      <c r="H148" s="22"/>
      <c r="I148" s="22"/>
      <c r="J148" s="22"/>
      <c r="K148" s="22"/>
      <c r="L148" s="22" t="s">
        <v>20</v>
      </c>
      <c r="M148" s="22"/>
      <c r="N148" s="24">
        <f>ROUND(SUM(N145:N147),5)</f>
        <v>58.96</v>
      </c>
      <c r="O148" s="22"/>
      <c r="P148" s="24">
        <f>ROUND(SUM(P145:P147),5)</f>
        <v>58.96</v>
      </c>
      <c r="Q148" s="22"/>
      <c r="R148" s="24">
        <f>ROUND(SUM(R145:R147),5)</f>
        <v>0</v>
      </c>
      <c r="U148" t="str">
        <v>2/23/2025</v>
      </c>
      <c r="V148" t="str">
        <v>Pv 2302006</v>
      </c>
      <c r="W148">
        <v>0</v>
      </c>
      <c r="X148">
        <v>0</v>
      </c>
      <c r="Y148">
        <v>0</v>
      </c>
      <c r="Z148" t="str">
        <v/>
      </c>
      <c r="AA148">
        <v>58.96</v>
      </c>
      <c r="AB148">
        <v>58.96</v>
      </c>
      <c r="AC148">
        <v>0</v>
      </c>
    </row>
    <row r="149" spans="1:29" ht="29.1" customHeight="1" x14ac:dyDescent="0.3">
      <c r="A149" s="22"/>
      <c r="B149" s="23" t="s">
        <v>836</v>
      </c>
      <c r="C149" s="23"/>
      <c r="D149" s="22" t="s">
        <v>837</v>
      </c>
      <c r="E149" s="23"/>
      <c r="F149" t="str">
        <f t="shared" si="40"/>
        <v>EU</v>
      </c>
      <c r="G149" s="22"/>
      <c r="H149" s="22" t="s">
        <v>881</v>
      </c>
      <c r="I149" s="22"/>
      <c r="J149" s="22" t="s">
        <v>781</v>
      </c>
      <c r="K149" s="22"/>
      <c r="L149" s="22" t="s">
        <v>26</v>
      </c>
      <c r="M149" s="22"/>
      <c r="N149" s="24">
        <v>269</v>
      </c>
      <c r="O149" s="22"/>
      <c r="P149" s="24"/>
      <c r="Q149" s="22"/>
      <c r="R149" s="24">
        <f>ROUND((N149-P149),5)</f>
        <v>269</v>
      </c>
      <c r="U149" t="str">
        <v>2/24/2025</v>
      </c>
      <c r="V149" t="str">
        <v>Pv 2302007</v>
      </c>
      <c r="W149" t="str">
        <v>EU</v>
      </c>
      <c r="X149" t="str">
        <v xml:space="preserve"> Adv.to ********nda on Im</v>
      </c>
      <c r="Y149" t="str">
        <v>201-Expense/Staff Advance</v>
      </c>
      <c r="Z149" t="str">
        <v>EU</v>
      </c>
      <c r="AA149">
        <v>269</v>
      </c>
      <c r="AB149">
        <v>0</v>
      </c>
      <c r="AC149">
        <v>269</v>
      </c>
    </row>
    <row r="150" spans="1:29" ht="15" thickBot="1" x14ac:dyDescent="0.35">
      <c r="A150" s="22"/>
      <c r="B150" s="23" t="s">
        <v>836</v>
      </c>
      <c r="C150" s="23"/>
      <c r="D150" s="23" t="str">
        <f t="shared" ref="D150:D151" si="43">D149</f>
        <v>Pv 2302007</v>
      </c>
      <c r="E150" s="23"/>
      <c r="F150" t="str">
        <f t="shared" si="40"/>
        <v>EU</v>
      </c>
      <c r="G150" s="22"/>
      <c r="H150" s="22" t="s">
        <v>881</v>
      </c>
      <c r="I150" s="22"/>
      <c r="J150" s="22" t="s">
        <v>760</v>
      </c>
      <c r="K150" s="22"/>
      <c r="L150" s="22" t="s">
        <v>26</v>
      </c>
      <c r="M150" s="22"/>
      <c r="N150" s="25"/>
      <c r="O150" s="22"/>
      <c r="P150" s="25">
        <v>269</v>
      </c>
      <c r="Q150" s="22"/>
      <c r="R150" s="25">
        <f>ROUND((N150-P150),5)</f>
        <v>-269</v>
      </c>
      <c r="U150" t="str">
        <v>2/24/2025</v>
      </c>
      <c r="V150" t="str">
        <v>Pv 2302007</v>
      </c>
      <c r="W150" t="str">
        <v>EU</v>
      </c>
      <c r="X150" t="str">
        <v xml:space="preserve"> Adv.to ********nda on Im</v>
      </c>
      <c r="Y150" t="str">
        <v>101.01-FC-EU</v>
      </c>
      <c r="Z150" t="str">
        <v>EU</v>
      </c>
      <c r="AA150">
        <v>0</v>
      </c>
      <c r="AB150">
        <v>269</v>
      </c>
      <c r="AC150">
        <v>-269</v>
      </c>
    </row>
    <row r="151" spans="1:29" x14ac:dyDescent="0.3">
      <c r="A151" s="22" t="s">
        <v>761</v>
      </c>
      <c r="B151" s="23" t="s">
        <v>836</v>
      </c>
      <c r="C151" s="23"/>
      <c r="D151" s="23" t="str">
        <f t="shared" si="43"/>
        <v>Pv 2302007</v>
      </c>
      <c r="E151" s="23"/>
      <c r="G151" s="22"/>
      <c r="H151" s="22"/>
      <c r="I151" s="22"/>
      <c r="J151" s="22"/>
      <c r="K151" s="22"/>
      <c r="L151" s="22" t="s">
        <v>20</v>
      </c>
      <c r="M151" s="22"/>
      <c r="N151" s="24">
        <f>ROUND(SUM(N149:N150),5)</f>
        <v>269</v>
      </c>
      <c r="O151" s="22"/>
      <c r="P151" s="24">
        <f>ROUND(SUM(P149:P150),5)</f>
        <v>269</v>
      </c>
      <c r="Q151" s="22"/>
      <c r="R151" s="24">
        <f>ROUND(SUM(R149:R150),5)</f>
        <v>0</v>
      </c>
      <c r="U151" t="str">
        <v>2/24/2025</v>
      </c>
      <c r="V151" t="str">
        <v>Pv 2302007</v>
      </c>
      <c r="W151">
        <v>0</v>
      </c>
      <c r="X151">
        <v>0</v>
      </c>
      <c r="Y151">
        <v>0</v>
      </c>
      <c r="Z151" t="str">
        <v/>
      </c>
      <c r="AA151">
        <v>269</v>
      </c>
      <c r="AB151">
        <v>269</v>
      </c>
      <c r="AC151">
        <v>0</v>
      </c>
    </row>
    <row r="152" spans="1:29" ht="29.1" customHeight="1" x14ac:dyDescent="0.3">
      <c r="A152" s="22"/>
      <c r="B152" s="23" t="s">
        <v>838</v>
      </c>
      <c r="C152" s="23"/>
      <c r="D152" s="22" t="s">
        <v>839</v>
      </c>
      <c r="E152" s="23"/>
      <c r="F152" t="str">
        <f t="shared" si="40"/>
        <v>DFAT</v>
      </c>
      <c r="G152" s="22"/>
      <c r="H152" s="22" t="s">
        <v>893</v>
      </c>
      <c r="I152" s="22"/>
      <c r="J152" s="22" t="s">
        <v>760</v>
      </c>
      <c r="K152" s="22"/>
      <c r="L152" s="22" t="s">
        <v>866</v>
      </c>
      <c r="M152" s="22"/>
      <c r="N152" s="24">
        <v>4.2</v>
      </c>
      <c r="O152" s="22"/>
      <c r="P152" s="24"/>
      <c r="Q152" s="22"/>
      <c r="R152" s="24">
        <f>ROUND((N152-P152),5)</f>
        <v>4.2</v>
      </c>
      <c r="U152" t="str">
        <v>2/28/2025</v>
      </c>
      <c r="V152" t="str">
        <v>Rv 2302001</v>
      </c>
      <c r="W152" t="str">
        <v>DFAT</v>
      </c>
      <c r="X152" t="str">
        <v xml:space="preserve"> Net ban********est</v>
      </c>
      <c r="Y152" t="str">
        <v>101.01-FC-EU</v>
      </c>
      <c r="Z152" t="str">
        <v>EU:C-411-Interests-EU</v>
      </c>
      <c r="AA152">
        <v>4.2</v>
      </c>
      <c r="AB152">
        <v>0</v>
      </c>
      <c r="AC152">
        <v>4.2</v>
      </c>
    </row>
    <row r="153" spans="1:29" ht="15" thickBot="1" x14ac:dyDescent="0.35">
      <c r="A153" s="22"/>
      <c r="B153" s="23" t="s">
        <v>838</v>
      </c>
      <c r="C153" s="23"/>
      <c r="D153" s="23" t="str">
        <f t="shared" ref="D153:D154" si="44">D152</f>
        <v>Rv 2302001</v>
      </c>
      <c r="E153" s="23"/>
      <c r="F153" t="str">
        <f t="shared" si="40"/>
        <v>EU</v>
      </c>
      <c r="G153" s="22"/>
      <c r="H153" s="22" t="s">
        <v>893</v>
      </c>
      <c r="I153" s="22"/>
      <c r="J153" s="22" t="s">
        <v>798</v>
      </c>
      <c r="K153" s="22"/>
      <c r="L153" s="22" t="s">
        <v>26</v>
      </c>
      <c r="M153" s="22"/>
      <c r="N153" s="25"/>
      <c r="O153" s="22"/>
      <c r="P153" s="25">
        <v>4.2</v>
      </c>
      <c r="Q153" s="22"/>
      <c r="R153" s="25">
        <f>ROUND((N153-P153),5)</f>
        <v>-4.2</v>
      </c>
      <c r="U153" t="str">
        <v>2/28/2025</v>
      </c>
      <c r="V153" t="str">
        <v>Rv 2302001</v>
      </c>
      <c r="W153" t="str">
        <v>EU</v>
      </c>
      <c r="X153" t="str">
        <v xml:space="preserve"> Net ban********est</v>
      </c>
      <c r="Y153" t="str">
        <v>410- Interests Income</v>
      </c>
      <c r="Z153" t="str">
        <v>EU</v>
      </c>
      <c r="AA153">
        <v>0</v>
      </c>
      <c r="AB153">
        <v>4.2</v>
      </c>
      <c r="AC153">
        <v>-4.2</v>
      </c>
    </row>
    <row r="154" spans="1:29" x14ac:dyDescent="0.3">
      <c r="A154" s="22" t="s">
        <v>761</v>
      </c>
      <c r="B154" s="23" t="s">
        <v>838</v>
      </c>
      <c r="C154" s="23"/>
      <c r="D154" s="23" t="str">
        <f t="shared" si="44"/>
        <v>Rv 2302001</v>
      </c>
      <c r="E154" s="23"/>
      <c r="G154" s="22"/>
      <c r="H154" s="22"/>
      <c r="I154" s="22"/>
      <c r="J154" s="22"/>
      <c r="K154" s="22"/>
      <c r="L154" s="22" t="s">
        <v>20</v>
      </c>
      <c r="M154" s="22"/>
      <c r="N154" s="24">
        <f>ROUND(SUM(N152:N153),5)</f>
        <v>4.2</v>
      </c>
      <c r="O154" s="22"/>
      <c r="P154" s="24">
        <f>ROUND(SUM(P152:P153),5)</f>
        <v>4.2</v>
      </c>
      <c r="Q154" s="22"/>
      <c r="R154" s="24">
        <f>ROUND(SUM(R152:R153),5)</f>
        <v>0</v>
      </c>
      <c r="U154" t="str">
        <v>2/28/2025</v>
      </c>
      <c r="V154" t="str">
        <v>Rv 2302001</v>
      </c>
      <c r="W154">
        <v>0</v>
      </c>
      <c r="X154">
        <v>0</v>
      </c>
      <c r="Y154">
        <v>0</v>
      </c>
      <c r="Z154" t="str">
        <v/>
      </c>
      <c r="AA154">
        <v>4.2</v>
      </c>
      <c r="AB154">
        <v>4.2</v>
      </c>
      <c r="AC154">
        <v>0</v>
      </c>
    </row>
    <row r="155" spans="1:29" ht="29.1" customHeight="1" x14ac:dyDescent="0.3">
      <c r="A155" s="22"/>
      <c r="B155" s="23" t="s">
        <v>840</v>
      </c>
      <c r="C155" s="23"/>
      <c r="D155" s="22" t="s">
        <v>841</v>
      </c>
      <c r="E155" s="23"/>
      <c r="F155" t="str">
        <f t="shared" si="40"/>
        <v>DFAT</v>
      </c>
      <c r="G155" s="22"/>
      <c r="H155" s="22" t="s">
        <v>882</v>
      </c>
      <c r="I155" s="22"/>
      <c r="J155" s="22" t="s">
        <v>784</v>
      </c>
      <c r="K155" s="22"/>
      <c r="L155" s="22" t="s">
        <v>785</v>
      </c>
      <c r="M155" s="22"/>
      <c r="N155" s="24">
        <v>243.61</v>
      </c>
      <c r="O155" s="22"/>
      <c r="P155" s="24"/>
      <c r="Q155" s="22"/>
      <c r="R155" s="24">
        <f>ROUND((N155-P155),5)</f>
        <v>243.61</v>
      </c>
      <c r="U155" t="str">
        <v>3/3/2025</v>
      </c>
      <c r="V155" t="str">
        <v>Jv 2303001</v>
      </c>
      <c r="W155" t="str">
        <v>DFAT</v>
      </c>
      <c r="X155" t="str">
        <v xml:space="preserve"> Impleme******** of the c</v>
      </c>
      <c r="Y155" t="str">
        <v>820-Training/Workshop</v>
      </c>
      <c r="Z155" t="str">
        <v>EU-6-Other:6.1.2-Output 1.2:6.1.2.2-The implementation of t</v>
      </c>
      <c r="AA155">
        <v>243.61</v>
      </c>
      <c r="AB155">
        <v>0</v>
      </c>
      <c r="AC155">
        <v>243.61</v>
      </c>
    </row>
    <row r="156" spans="1:29" x14ac:dyDescent="0.3">
      <c r="A156" s="22"/>
      <c r="B156" s="23" t="s">
        <v>840</v>
      </c>
      <c r="C156" s="23"/>
      <c r="D156" s="23" t="str">
        <f t="shared" ref="D156:D159" si="45">D155</f>
        <v>Jv 2303001</v>
      </c>
      <c r="E156" s="23"/>
      <c r="F156" t="str">
        <f t="shared" si="40"/>
        <v>DFAT</v>
      </c>
      <c r="G156" s="22"/>
      <c r="H156" s="22" t="s">
        <v>910</v>
      </c>
      <c r="I156" s="22"/>
      <c r="J156" s="22" t="s">
        <v>786</v>
      </c>
      <c r="K156" s="22"/>
      <c r="L156" s="22" t="s">
        <v>787</v>
      </c>
      <c r="M156" s="22"/>
      <c r="N156" s="24">
        <v>39</v>
      </c>
      <c r="O156" s="22"/>
      <c r="P156" s="24"/>
      <c r="Q156" s="22"/>
      <c r="R156" s="24">
        <f>ROUND((N156-P156),5)</f>
        <v>39</v>
      </c>
      <c r="U156" t="str">
        <v>3/3/2025</v>
      </c>
      <c r="V156" t="str">
        <v>Jv 2303001</v>
      </c>
      <c r="W156" t="str">
        <v>DFAT</v>
      </c>
      <c r="X156" t="str">
        <v xml:space="preserve"> Per die********taffs tra</v>
      </c>
      <c r="Y156" t="str">
        <v>657.01-Staff trevel</v>
      </c>
      <c r="Z156" t="str">
        <v>EU-2. Travel6:2.1-National Travel</v>
      </c>
      <c r="AA156">
        <v>39</v>
      </c>
      <c r="AB156">
        <v>0</v>
      </c>
      <c r="AC156">
        <v>39</v>
      </c>
    </row>
    <row r="157" spans="1:29" x14ac:dyDescent="0.3">
      <c r="A157" s="22"/>
      <c r="B157" s="23" t="s">
        <v>840</v>
      </c>
      <c r="C157" s="23"/>
      <c r="D157" s="23" t="str">
        <f t="shared" si="45"/>
        <v>Jv 2303001</v>
      </c>
      <c r="E157" s="23"/>
      <c r="F157" t="str">
        <f t="shared" si="40"/>
        <v>EU</v>
      </c>
      <c r="G157" s="22"/>
      <c r="H157" s="22" t="s">
        <v>911</v>
      </c>
      <c r="I157" s="22"/>
      <c r="J157" s="22" t="s">
        <v>758</v>
      </c>
      <c r="K157" s="22"/>
      <c r="L157" s="22" t="s">
        <v>26</v>
      </c>
      <c r="M157" s="22"/>
      <c r="N157" s="24"/>
      <c r="O157" s="22"/>
      <c r="P157" s="24">
        <v>13.61</v>
      </c>
      <c r="Q157" s="22"/>
      <c r="R157" s="24">
        <f>ROUND((N157-P157),5)</f>
        <v>-13.61</v>
      </c>
      <c r="U157" t="str">
        <v>3/3/2025</v>
      </c>
      <c r="V157" t="str">
        <v>Jv 2303001</v>
      </c>
      <c r="W157" t="str">
        <v>EU</v>
      </c>
      <c r="X157" t="str">
        <v xml:space="preserve"> Reim-to********henda on </v>
      </c>
      <c r="Y157" t="str">
        <v>111.01- FC-EU</v>
      </c>
      <c r="Z157" t="str">
        <v>EU</v>
      </c>
      <c r="AA157">
        <v>0</v>
      </c>
      <c r="AB157">
        <v>13.61</v>
      </c>
      <c r="AC157">
        <v>-13.61</v>
      </c>
    </row>
    <row r="158" spans="1:29" ht="15" thickBot="1" x14ac:dyDescent="0.35">
      <c r="A158" s="22"/>
      <c r="B158" s="23" t="s">
        <v>840</v>
      </c>
      <c r="C158" s="23"/>
      <c r="D158" s="23" t="str">
        <f t="shared" si="45"/>
        <v>Jv 2303001</v>
      </c>
      <c r="E158" s="23"/>
      <c r="F158" t="str">
        <f t="shared" si="40"/>
        <v>EU</v>
      </c>
      <c r="G158" s="22"/>
      <c r="H158" s="22" t="s">
        <v>887</v>
      </c>
      <c r="I158" s="22"/>
      <c r="J158" s="22" t="s">
        <v>781</v>
      </c>
      <c r="K158" s="22"/>
      <c r="L158" s="22" t="s">
        <v>26</v>
      </c>
      <c r="M158" s="22"/>
      <c r="N158" s="25"/>
      <c r="O158" s="22"/>
      <c r="P158" s="25">
        <v>269</v>
      </c>
      <c r="Q158" s="22"/>
      <c r="R158" s="25">
        <f>ROUND((N158-P158),5)</f>
        <v>-269</v>
      </c>
      <c r="U158" t="str">
        <v>3/3/2025</v>
      </c>
      <c r="V158" t="str">
        <v>Jv 2303001</v>
      </c>
      <c r="W158" t="str">
        <v>EU</v>
      </c>
      <c r="X158" t="str">
        <v xml:space="preserve"> Ms. Che********tle adv.o</v>
      </c>
      <c r="Y158" t="str">
        <v>201-Expense/Staff Advance</v>
      </c>
      <c r="Z158" t="str">
        <v>EU</v>
      </c>
      <c r="AA158">
        <v>0</v>
      </c>
      <c r="AB158">
        <v>269</v>
      </c>
      <c r="AC158">
        <v>-269</v>
      </c>
    </row>
    <row r="159" spans="1:29" x14ac:dyDescent="0.3">
      <c r="A159" s="22" t="s">
        <v>761</v>
      </c>
      <c r="B159" s="23" t="s">
        <v>840</v>
      </c>
      <c r="C159" s="23"/>
      <c r="D159" s="23" t="str">
        <f t="shared" si="45"/>
        <v>Jv 2303001</v>
      </c>
      <c r="E159" s="23"/>
      <c r="G159" s="22"/>
      <c r="H159" s="22"/>
      <c r="I159" s="22"/>
      <c r="J159" s="22"/>
      <c r="K159" s="22"/>
      <c r="L159" s="22" t="s">
        <v>20</v>
      </c>
      <c r="M159" s="22"/>
      <c r="N159" s="24">
        <f>ROUND(SUM(N155:N158),5)</f>
        <v>282.61</v>
      </c>
      <c r="O159" s="22"/>
      <c r="P159" s="24">
        <f>ROUND(SUM(P155:P158),5)</f>
        <v>282.61</v>
      </c>
      <c r="Q159" s="22"/>
      <c r="R159" s="24">
        <f>ROUND(SUM(R155:R158),5)</f>
        <v>0</v>
      </c>
      <c r="U159" t="str">
        <v>3/3/2025</v>
      </c>
      <c r="V159" t="str">
        <v>Jv 2303001</v>
      </c>
      <c r="W159">
        <v>0</v>
      </c>
      <c r="X159">
        <v>0</v>
      </c>
      <c r="Y159">
        <v>0</v>
      </c>
      <c r="Z159" t="str">
        <v/>
      </c>
      <c r="AA159">
        <v>282.61</v>
      </c>
      <c r="AB159">
        <v>282.61</v>
      </c>
      <c r="AC159">
        <v>0</v>
      </c>
    </row>
    <row r="160" spans="1:29" ht="29.1" customHeight="1" x14ac:dyDescent="0.3">
      <c r="A160" s="22"/>
      <c r="B160" s="23" t="s">
        <v>842</v>
      </c>
      <c r="C160" s="23"/>
      <c r="D160" s="22" t="s">
        <v>843</v>
      </c>
      <c r="E160" s="23"/>
      <c r="F160" t="str">
        <f t="shared" si="40"/>
        <v>EU</v>
      </c>
      <c r="G160" s="22"/>
      <c r="H160" s="22" t="s">
        <v>895</v>
      </c>
      <c r="I160" s="22"/>
      <c r="J160" s="22" t="s">
        <v>781</v>
      </c>
      <c r="K160" s="22"/>
      <c r="L160" s="22" t="s">
        <v>26</v>
      </c>
      <c r="M160" s="22"/>
      <c r="N160" s="24">
        <v>522.5</v>
      </c>
      <c r="O160" s="22"/>
      <c r="P160" s="24"/>
      <c r="Q160" s="22"/>
      <c r="R160" s="24">
        <f>ROUND((N160-P160),5)</f>
        <v>522.5</v>
      </c>
      <c r="U160" t="str">
        <v>3/10/2025</v>
      </c>
      <c r="V160" t="str">
        <v>Pv 2303001</v>
      </c>
      <c r="W160" t="str">
        <v>EU</v>
      </c>
      <c r="X160" t="str">
        <v xml:space="preserve"> Adv.to ********nda on Co</v>
      </c>
      <c r="Y160" t="str">
        <v>201-Expense/Staff Advance</v>
      </c>
      <c r="Z160" t="str">
        <v>EU</v>
      </c>
      <c r="AA160">
        <v>522.5</v>
      </c>
      <c r="AB160">
        <v>0</v>
      </c>
      <c r="AC160">
        <v>522.5</v>
      </c>
    </row>
    <row r="161" spans="1:29" ht="15" thickBot="1" x14ac:dyDescent="0.35">
      <c r="A161" s="22"/>
      <c r="B161" s="23" t="s">
        <v>842</v>
      </c>
      <c r="C161" s="23"/>
      <c r="D161" s="23" t="str">
        <f t="shared" ref="D161:D162" si="46">D160</f>
        <v>Pv 2303001</v>
      </c>
      <c r="E161" s="23"/>
      <c r="F161" t="str">
        <f t="shared" si="40"/>
        <v>EU</v>
      </c>
      <c r="G161" s="22"/>
      <c r="H161" s="22" t="s">
        <v>895</v>
      </c>
      <c r="I161" s="22"/>
      <c r="J161" s="22" t="s">
        <v>760</v>
      </c>
      <c r="K161" s="22"/>
      <c r="L161" s="22" t="s">
        <v>26</v>
      </c>
      <c r="M161" s="22"/>
      <c r="N161" s="25"/>
      <c r="O161" s="22"/>
      <c r="P161" s="25">
        <v>522.5</v>
      </c>
      <c r="Q161" s="22"/>
      <c r="R161" s="25">
        <f>ROUND((N161-P161),5)</f>
        <v>-522.5</v>
      </c>
      <c r="U161" t="str">
        <v>3/10/2025</v>
      </c>
      <c r="V161" t="str">
        <v>Pv 2303001</v>
      </c>
      <c r="W161" t="str">
        <v>EU</v>
      </c>
      <c r="X161" t="str">
        <v xml:space="preserve"> Adv.to ********nda on Co</v>
      </c>
      <c r="Y161" t="str">
        <v>101.01-FC-EU</v>
      </c>
      <c r="Z161" t="str">
        <v>EU</v>
      </c>
      <c r="AA161">
        <v>0</v>
      </c>
      <c r="AB161">
        <v>522.5</v>
      </c>
      <c r="AC161">
        <v>-522.5</v>
      </c>
    </row>
    <row r="162" spans="1:29" x14ac:dyDescent="0.3">
      <c r="A162" s="22" t="s">
        <v>761</v>
      </c>
      <c r="B162" s="23" t="s">
        <v>842</v>
      </c>
      <c r="C162" s="23"/>
      <c r="D162" s="23" t="str">
        <f t="shared" si="46"/>
        <v>Pv 2303001</v>
      </c>
      <c r="E162" s="23"/>
      <c r="G162" s="22"/>
      <c r="H162" s="22"/>
      <c r="I162" s="22"/>
      <c r="J162" s="22"/>
      <c r="K162" s="22"/>
      <c r="L162" s="22" t="s">
        <v>20</v>
      </c>
      <c r="M162" s="22"/>
      <c r="N162" s="24">
        <f>ROUND(SUM(N160:N161),5)</f>
        <v>522.5</v>
      </c>
      <c r="O162" s="22"/>
      <c r="P162" s="24">
        <f>ROUND(SUM(P160:P161),5)</f>
        <v>522.5</v>
      </c>
      <c r="Q162" s="22"/>
      <c r="R162" s="24">
        <f>ROUND(SUM(R160:R161),5)</f>
        <v>0</v>
      </c>
      <c r="U162" t="str">
        <v>3/10/2025</v>
      </c>
      <c r="V162" t="str">
        <v>Pv 2303001</v>
      </c>
      <c r="W162">
        <v>0</v>
      </c>
      <c r="X162">
        <v>0</v>
      </c>
      <c r="Y162">
        <v>0</v>
      </c>
      <c r="Z162" t="str">
        <v/>
      </c>
      <c r="AA162">
        <v>522.5</v>
      </c>
      <c r="AB162">
        <v>522.5</v>
      </c>
      <c r="AC162">
        <v>0</v>
      </c>
    </row>
    <row r="163" spans="1:29" ht="29.1" customHeight="1" x14ac:dyDescent="0.3">
      <c r="A163" s="22"/>
      <c r="B163" s="23" t="s">
        <v>842</v>
      </c>
      <c r="C163" s="23"/>
      <c r="D163" s="22" t="s">
        <v>844</v>
      </c>
      <c r="E163" s="23"/>
      <c r="F163" t="str">
        <f t="shared" si="40"/>
        <v>EU</v>
      </c>
      <c r="G163" s="22"/>
      <c r="H163" s="22" t="s">
        <v>912</v>
      </c>
      <c r="I163" s="22"/>
      <c r="J163" s="22" t="s">
        <v>758</v>
      </c>
      <c r="K163" s="22"/>
      <c r="L163" s="22" t="s">
        <v>26</v>
      </c>
      <c r="M163" s="22"/>
      <c r="N163" s="24">
        <v>150</v>
      </c>
      <c r="O163" s="22"/>
      <c r="P163" s="24"/>
      <c r="Q163" s="22"/>
      <c r="R163" s="24">
        <f>ROUND((N163-P163),5)</f>
        <v>150</v>
      </c>
      <c r="U163" t="str">
        <v>3/10/2025</v>
      </c>
      <c r="V163" t="str">
        <v>Jv 2303002</v>
      </c>
      <c r="W163" t="str">
        <v>EU</v>
      </c>
      <c r="X163" t="str">
        <v xml:space="preserve"> Cash tr********from bank</v>
      </c>
      <c r="Y163" t="str">
        <v>111.01- FC-EU</v>
      </c>
      <c r="Z163" t="str">
        <v>EU</v>
      </c>
      <c r="AA163">
        <v>150</v>
      </c>
      <c r="AB163">
        <v>0</v>
      </c>
      <c r="AC163">
        <v>150</v>
      </c>
    </row>
    <row r="164" spans="1:29" ht="15" thickBot="1" x14ac:dyDescent="0.35">
      <c r="A164" s="22"/>
      <c r="B164" s="23" t="s">
        <v>842</v>
      </c>
      <c r="C164" s="23"/>
      <c r="D164" s="23" t="str">
        <f t="shared" ref="D164:D165" si="47">D163</f>
        <v>Jv 2303002</v>
      </c>
      <c r="E164" s="23"/>
      <c r="F164" t="str">
        <f t="shared" si="40"/>
        <v>EU</v>
      </c>
      <c r="G164" s="22"/>
      <c r="H164" s="22" t="s">
        <v>912</v>
      </c>
      <c r="I164" s="22"/>
      <c r="J164" s="22" t="s">
        <v>760</v>
      </c>
      <c r="K164" s="22"/>
      <c r="L164" s="22" t="s">
        <v>26</v>
      </c>
      <c r="M164" s="22"/>
      <c r="N164" s="25"/>
      <c r="O164" s="22"/>
      <c r="P164" s="25">
        <v>150</v>
      </c>
      <c r="Q164" s="22"/>
      <c r="R164" s="25">
        <f>ROUND((N164-P164),5)</f>
        <v>-150</v>
      </c>
      <c r="U164" t="str">
        <v>3/10/2025</v>
      </c>
      <c r="V164" t="str">
        <v>Jv 2303002</v>
      </c>
      <c r="W164" t="str">
        <v>EU</v>
      </c>
      <c r="X164" t="str">
        <v xml:space="preserve"> Cash tr********from bank</v>
      </c>
      <c r="Y164" t="str">
        <v>101.01-FC-EU</v>
      </c>
      <c r="Z164" t="str">
        <v>EU</v>
      </c>
      <c r="AA164">
        <v>0</v>
      </c>
      <c r="AB164">
        <v>150</v>
      </c>
      <c r="AC164">
        <v>-150</v>
      </c>
    </row>
    <row r="165" spans="1:29" x14ac:dyDescent="0.3">
      <c r="A165" s="22" t="s">
        <v>761</v>
      </c>
      <c r="B165" s="23" t="s">
        <v>842</v>
      </c>
      <c r="C165" s="23"/>
      <c r="D165" s="23" t="str">
        <f t="shared" si="47"/>
        <v>Jv 2303002</v>
      </c>
      <c r="E165" s="23"/>
      <c r="G165" s="22"/>
      <c r="H165" s="22"/>
      <c r="I165" s="22"/>
      <c r="J165" s="22"/>
      <c r="K165" s="22"/>
      <c r="L165" s="22" t="s">
        <v>20</v>
      </c>
      <c r="M165" s="22"/>
      <c r="N165" s="24">
        <f>ROUND(SUM(N163:N164),5)</f>
        <v>150</v>
      </c>
      <c r="O165" s="22"/>
      <c r="P165" s="24">
        <f>ROUND(SUM(P163:P164),5)</f>
        <v>150</v>
      </c>
      <c r="Q165" s="22"/>
      <c r="R165" s="24">
        <f>ROUND(SUM(R163:R164),5)</f>
        <v>0</v>
      </c>
      <c r="U165" t="str">
        <v>3/10/2025</v>
      </c>
      <c r="V165" t="str">
        <v>Jv 2303002</v>
      </c>
      <c r="W165">
        <v>0</v>
      </c>
      <c r="X165">
        <v>0</v>
      </c>
      <c r="Y165">
        <v>0</v>
      </c>
      <c r="Z165" t="str">
        <v/>
      </c>
      <c r="AA165">
        <v>150</v>
      </c>
      <c r="AB165">
        <v>150</v>
      </c>
      <c r="AC165">
        <v>0</v>
      </c>
    </row>
    <row r="166" spans="1:29" ht="29.1" customHeight="1" x14ac:dyDescent="0.3">
      <c r="A166" s="22"/>
      <c r="B166" s="23" t="s">
        <v>842</v>
      </c>
      <c r="C166" s="23"/>
      <c r="D166" s="22" t="s">
        <v>845</v>
      </c>
      <c r="E166" s="23"/>
      <c r="F166" t="str">
        <f t="shared" si="40"/>
        <v>DFAT</v>
      </c>
      <c r="G166" s="22"/>
      <c r="H166" s="22" t="s">
        <v>867</v>
      </c>
      <c r="I166" s="22"/>
      <c r="J166" s="22" t="s">
        <v>764</v>
      </c>
      <c r="K166" s="22"/>
      <c r="L166" s="22" t="s">
        <v>763</v>
      </c>
      <c r="M166" s="22"/>
      <c r="N166" s="24">
        <v>16.079999999999998</v>
      </c>
      <c r="O166" s="22"/>
      <c r="P166" s="24"/>
      <c r="Q166" s="22"/>
      <c r="R166" s="24">
        <f>ROUND((N166-P166),5)</f>
        <v>16.079999999999998</v>
      </c>
      <c r="U166" t="str">
        <v>3/10/2025</v>
      </c>
      <c r="V166" t="str">
        <v>Pv 2303002</v>
      </c>
      <c r="W166" t="str">
        <v>DFAT</v>
      </c>
      <c r="X166" t="str">
        <v xml:space="preserve"> Project********r (Leader</v>
      </c>
      <c r="Y166" t="str">
        <v>624-NSSF</v>
      </c>
      <c r="Z166" t="str">
        <v>EU-  1.1.1 Technical:1.1.1.1-Project officer</v>
      </c>
      <c r="AA166">
        <v>16.079999999999998</v>
      </c>
      <c r="AB166">
        <v>0</v>
      </c>
      <c r="AC166">
        <v>16.079999999999998</v>
      </c>
    </row>
    <row r="167" spans="1:29" x14ac:dyDescent="0.3">
      <c r="A167" s="22"/>
      <c r="B167" s="23" t="s">
        <v>842</v>
      </c>
      <c r="C167" s="23"/>
      <c r="D167" s="23" t="str">
        <f t="shared" ref="D167:D170" si="48">D166</f>
        <v>Pv 2303002</v>
      </c>
      <c r="E167" s="23"/>
      <c r="F167" t="str">
        <f t="shared" si="40"/>
        <v>DFAT</v>
      </c>
      <c r="G167" s="22"/>
      <c r="H167" s="22" t="s">
        <v>875</v>
      </c>
      <c r="I167" s="22"/>
      <c r="J167" s="22" t="s">
        <v>764</v>
      </c>
      <c r="K167" s="22"/>
      <c r="L167" s="22" t="s">
        <v>765</v>
      </c>
      <c r="M167" s="22"/>
      <c r="N167" s="24">
        <v>16.079999999999998</v>
      </c>
      <c r="O167" s="22"/>
      <c r="P167" s="24"/>
      <c r="Q167" s="22"/>
      <c r="R167" s="24">
        <f>ROUND((N167-P167),5)</f>
        <v>16.079999999999998</v>
      </c>
      <c r="U167" t="str">
        <v>3/10/2025</v>
      </c>
      <c r="V167" t="str">
        <v>Pv 2303002</v>
      </c>
      <c r="W167" t="str">
        <v>DFAT</v>
      </c>
      <c r="X167" t="str">
        <v xml:space="preserve"> Project********r Mrs. Ch</v>
      </c>
      <c r="Y167" t="str">
        <v>624-NSSF</v>
      </c>
      <c r="Z167" t="str">
        <v>EU-  1.1.1 Technical:1.1.1.2-Project officer</v>
      </c>
      <c r="AA167">
        <v>16.079999999999998</v>
      </c>
      <c r="AB167">
        <v>0</v>
      </c>
      <c r="AC167">
        <v>16.079999999999998</v>
      </c>
    </row>
    <row r="168" spans="1:29" s="26" customFormat="1" x14ac:dyDescent="0.3">
      <c r="A168" s="22"/>
      <c r="B168" s="23" t="s">
        <v>842</v>
      </c>
      <c r="C168" s="23"/>
      <c r="D168" s="23" t="str">
        <f t="shared" si="48"/>
        <v>Pv 2303002</v>
      </c>
      <c r="E168" s="23"/>
      <c r="F168" t="str">
        <f t="shared" si="40"/>
        <v>DFAT</v>
      </c>
      <c r="G168" s="22"/>
      <c r="H168" s="22" t="s">
        <v>869</v>
      </c>
      <c r="I168" s="22"/>
      <c r="J168" s="22" t="s">
        <v>764</v>
      </c>
      <c r="K168" s="22"/>
      <c r="L168" s="22" t="s">
        <v>766</v>
      </c>
      <c r="M168" s="22"/>
      <c r="N168" s="24">
        <v>16.07</v>
      </c>
      <c r="O168" s="22"/>
      <c r="P168" s="24"/>
      <c r="Q168" s="22"/>
      <c r="R168" s="24">
        <f>ROUND((N168-P168),5)</f>
        <v>16.07</v>
      </c>
      <c r="S168"/>
      <c r="U168" s="26" t="str">
        <v>3/10/2025</v>
      </c>
      <c r="V168" s="26" t="str">
        <v>Pv 2303002</v>
      </c>
      <c r="W168" s="26" t="str">
        <v>DFAT</v>
      </c>
      <c r="X168" s="26" t="str">
        <v xml:space="preserve"> Finance********min Manag</v>
      </c>
      <c r="Y168" s="26" t="str">
        <v>624-NSSF</v>
      </c>
      <c r="Z168" s="26" t="str">
        <v>EU-1.1.2 Administrative/:1.1.2.2-Finance &amp; Admin Manager</v>
      </c>
      <c r="AA168" s="26">
        <v>16.07</v>
      </c>
      <c r="AB168" s="26">
        <v>0</v>
      </c>
      <c r="AC168" s="26">
        <v>16.07</v>
      </c>
    </row>
    <row r="169" spans="1:29" ht="15" thickBot="1" x14ac:dyDescent="0.35">
      <c r="A169" s="22"/>
      <c r="B169" s="23" t="s">
        <v>842</v>
      </c>
      <c r="C169" s="23"/>
      <c r="D169" s="23" t="str">
        <f t="shared" si="48"/>
        <v>Pv 2303002</v>
      </c>
      <c r="E169" s="23"/>
      <c r="F169" t="str">
        <f t="shared" si="40"/>
        <v>EU</v>
      </c>
      <c r="G169" s="22"/>
      <c r="H169" s="22" t="s">
        <v>905</v>
      </c>
      <c r="I169" s="22"/>
      <c r="J169" s="22" t="s">
        <v>758</v>
      </c>
      <c r="K169" s="22"/>
      <c r="L169" s="22" t="s">
        <v>26</v>
      </c>
      <c r="M169" s="22"/>
      <c r="N169" s="25"/>
      <c r="O169" s="22"/>
      <c r="P169" s="25">
        <v>48.23</v>
      </c>
      <c r="Q169" s="22"/>
      <c r="R169" s="25">
        <f>ROUND((N169-P169),5)</f>
        <v>-48.23</v>
      </c>
      <c r="U169" t="str">
        <v>3/10/2025</v>
      </c>
      <c r="V169" t="str">
        <v>Pv 2303002</v>
      </c>
      <c r="W169" t="str">
        <v>EU</v>
      </c>
      <c r="X169" t="str">
        <v xml:space="preserve"> Payment********ff NSSF</v>
      </c>
      <c r="Y169" t="str">
        <v>111.01- FC-EU</v>
      </c>
      <c r="Z169" t="str">
        <v>EU</v>
      </c>
      <c r="AA169">
        <v>0</v>
      </c>
      <c r="AB169">
        <v>48.23</v>
      </c>
      <c r="AC169">
        <v>-48.23</v>
      </c>
    </row>
    <row r="170" spans="1:29" x14ac:dyDescent="0.3">
      <c r="A170" s="22" t="s">
        <v>761</v>
      </c>
      <c r="B170" s="23" t="s">
        <v>842</v>
      </c>
      <c r="C170" s="23"/>
      <c r="D170" s="23" t="str">
        <f t="shared" si="48"/>
        <v>Pv 2303002</v>
      </c>
      <c r="E170" s="23"/>
      <c r="G170" s="22"/>
      <c r="H170" s="22"/>
      <c r="I170" s="22"/>
      <c r="J170" s="22"/>
      <c r="K170" s="22"/>
      <c r="L170" s="22" t="s">
        <v>20</v>
      </c>
      <c r="M170" s="22"/>
      <c r="N170" s="24">
        <f>ROUND(SUM(N166:N169),5)</f>
        <v>48.23</v>
      </c>
      <c r="O170" s="22"/>
      <c r="P170" s="24">
        <f>ROUND(SUM(P166:P169),5)</f>
        <v>48.23</v>
      </c>
      <c r="Q170" s="22"/>
      <c r="R170" s="24">
        <f>ROUND(SUM(R166:R169),5)</f>
        <v>0</v>
      </c>
      <c r="U170" t="str">
        <v>3/10/2025</v>
      </c>
      <c r="V170" t="str">
        <v>Pv 2303002</v>
      </c>
      <c r="W170">
        <v>0</v>
      </c>
      <c r="X170">
        <v>0</v>
      </c>
      <c r="Y170">
        <v>0</v>
      </c>
      <c r="Z170" t="str">
        <v/>
      </c>
      <c r="AA170">
        <v>48.23</v>
      </c>
      <c r="AB170">
        <v>48.23</v>
      </c>
      <c r="AC170">
        <v>0</v>
      </c>
    </row>
    <row r="171" spans="1:29" ht="29.1" customHeight="1" x14ac:dyDescent="0.3">
      <c r="A171" s="22"/>
      <c r="B171" s="23" t="s">
        <v>846</v>
      </c>
      <c r="C171" s="23"/>
      <c r="D171" s="22" t="s">
        <v>847</v>
      </c>
      <c r="E171" s="23"/>
      <c r="F171" t="str">
        <f t="shared" si="40"/>
        <v>EU</v>
      </c>
      <c r="G171" s="22"/>
      <c r="H171" s="22" t="s">
        <v>873</v>
      </c>
      <c r="I171" s="22"/>
      <c r="J171" s="22" t="s">
        <v>769</v>
      </c>
      <c r="K171" s="22"/>
      <c r="L171" s="22" t="s">
        <v>26</v>
      </c>
      <c r="M171" s="22"/>
      <c r="N171" s="24">
        <v>23.21</v>
      </c>
      <c r="O171" s="22"/>
      <c r="P171" s="24"/>
      <c r="Q171" s="22"/>
      <c r="R171" s="24">
        <f>ROUND((N171-P171),5)</f>
        <v>23.21</v>
      </c>
      <c r="U171" t="str">
        <v>3/13/2025</v>
      </c>
      <c r="V171" t="str">
        <v>Pv 2303003</v>
      </c>
      <c r="W171" t="str">
        <v>EU</v>
      </c>
      <c r="X171" t="str">
        <v xml:space="preserve"> Tax on ********alary pai</v>
      </c>
      <c r="Y171" t="str">
        <v>270.3-Accrued Tax</v>
      </c>
      <c r="Z171" t="str">
        <v>EU</v>
      </c>
      <c r="AA171">
        <v>23.21</v>
      </c>
      <c r="AB171">
        <v>0</v>
      </c>
      <c r="AC171">
        <v>23.21</v>
      </c>
    </row>
    <row r="172" spans="1:29" ht="15" thickBot="1" x14ac:dyDescent="0.35">
      <c r="A172" s="22"/>
      <c r="B172" s="23" t="s">
        <v>846</v>
      </c>
      <c r="C172" s="23"/>
      <c r="D172" s="23" t="str">
        <f t="shared" ref="D172:D173" si="49">D171</f>
        <v>Pv 2303003</v>
      </c>
      <c r="E172" s="23"/>
      <c r="F172" t="str">
        <f t="shared" si="40"/>
        <v>EU</v>
      </c>
      <c r="G172" s="22"/>
      <c r="H172" s="22" t="s">
        <v>873</v>
      </c>
      <c r="I172" s="22"/>
      <c r="J172" s="22" t="s">
        <v>770</v>
      </c>
      <c r="K172" s="22"/>
      <c r="L172" s="22" t="s">
        <v>26</v>
      </c>
      <c r="M172" s="22"/>
      <c r="N172" s="25"/>
      <c r="O172" s="22"/>
      <c r="P172" s="25">
        <v>23.21</v>
      </c>
      <c r="Q172" s="22"/>
      <c r="R172" s="25">
        <f>ROUND((N172-P172),5)</f>
        <v>-23.21</v>
      </c>
      <c r="U172" t="str">
        <v>3/13/2025</v>
      </c>
      <c r="V172" t="str">
        <v>Pv 2303003</v>
      </c>
      <c r="W172" t="str">
        <v>EU</v>
      </c>
      <c r="X172" t="str">
        <v xml:space="preserve"> Tax on ********alary pai</v>
      </c>
      <c r="Y172" t="str">
        <v>120-Account Payroll</v>
      </c>
      <c r="Z172" t="str">
        <v>EU</v>
      </c>
      <c r="AA172">
        <v>0</v>
      </c>
      <c r="AB172">
        <v>23.21</v>
      </c>
      <c r="AC172">
        <v>-23.21</v>
      </c>
    </row>
    <row r="173" spans="1:29" x14ac:dyDescent="0.3">
      <c r="A173" s="22" t="s">
        <v>761</v>
      </c>
      <c r="B173" s="23" t="s">
        <v>846</v>
      </c>
      <c r="C173" s="23"/>
      <c r="D173" s="23" t="str">
        <f t="shared" si="49"/>
        <v>Pv 2303003</v>
      </c>
      <c r="E173" s="23"/>
      <c r="G173" s="22"/>
      <c r="H173" s="22"/>
      <c r="I173" s="22"/>
      <c r="J173" s="22"/>
      <c r="K173" s="22"/>
      <c r="L173" s="22" t="s">
        <v>20</v>
      </c>
      <c r="M173" s="22"/>
      <c r="N173" s="24">
        <f>ROUND(SUM(N171:N172),5)</f>
        <v>23.21</v>
      </c>
      <c r="O173" s="22"/>
      <c r="P173" s="24">
        <f>ROUND(SUM(P171:P172),5)</f>
        <v>23.21</v>
      </c>
      <c r="Q173" s="22"/>
      <c r="R173" s="24">
        <f>ROUND(SUM(R171:R172),5)</f>
        <v>0</v>
      </c>
      <c r="U173" t="str">
        <v>3/13/2025</v>
      </c>
      <c r="V173" t="str">
        <v>Pv 2303003</v>
      </c>
      <c r="W173">
        <v>0</v>
      </c>
      <c r="X173">
        <v>0</v>
      </c>
      <c r="Y173">
        <v>0</v>
      </c>
      <c r="Z173" t="str">
        <v/>
      </c>
      <c r="AA173">
        <v>23.21</v>
      </c>
      <c r="AB173">
        <v>23.21</v>
      </c>
      <c r="AC173">
        <v>0</v>
      </c>
    </row>
    <row r="174" spans="1:29" ht="29.1" customHeight="1" x14ac:dyDescent="0.3">
      <c r="A174" s="22"/>
      <c r="B174" s="23" t="s">
        <v>848</v>
      </c>
      <c r="C174" s="23"/>
      <c r="D174" s="22" t="s">
        <v>849</v>
      </c>
      <c r="E174" s="23"/>
      <c r="F174" t="str">
        <f t="shared" si="40"/>
        <v>DFAT</v>
      </c>
      <c r="G174" s="22"/>
      <c r="H174" s="22" t="s">
        <v>883</v>
      </c>
      <c r="I174" s="22"/>
      <c r="J174" s="22" t="s">
        <v>786</v>
      </c>
      <c r="K174" s="22"/>
      <c r="L174" s="22" t="s">
        <v>787</v>
      </c>
      <c r="M174" s="22"/>
      <c r="N174" s="24">
        <v>44.65</v>
      </c>
      <c r="O174" s="22"/>
      <c r="P174" s="24"/>
      <c r="Q174" s="22"/>
      <c r="R174" s="24">
        <f t="shared" ref="R174:R183" si="50">ROUND((N174-P174),5)</f>
        <v>44.65</v>
      </c>
      <c r="U174" t="str">
        <v>3/21/2025</v>
      </c>
      <c r="V174" t="str">
        <v>Jv 2303003</v>
      </c>
      <c r="W174" t="str">
        <v>DFAT</v>
      </c>
      <c r="X174" t="str">
        <v xml:space="preserve"> Travel ********field wor</v>
      </c>
      <c r="Y174" t="str">
        <v>657.01-Staff trevel</v>
      </c>
      <c r="Z174" t="str">
        <v>EU-2. Travel6:2.1-National Travel</v>
      </c>
      <c r="AA174">
        <v>44.65</v>
      </c>
      <c r="AB174">
        <v>0</v>
      </c>
      <c r="AC174">
        <v>44.65</v>
      </c>
    </row>
    <row r="175" spans="1:29" x14ac:dyDescent="0.3">
      <c r="A175" s="22"/>
      <c r="B175" s="23" t="s">
        <v>848</v>
      </c>
      <c r="C175" s="23"/>
      <c r="D175" s="23" t="str">
        <f t="shared" ref="D175:D184" si="51">D174</f>
        <v>Jv 2303003</v>
      </c>
      <c r="E175" s="23"/>
      <c r="F175" t="str">
        <f t="shared" si="40"/>
        <v>DFAT</v>
      </c>
      <c r="G175" s="22"/>
      <c r="H175" s="22" t="s">
        <v>885</v>
      </c>
      <c r="I175" s="22"/>
      <c r="J175" s="22" t="s">
        <v>789</v>
      </c>
      <c r="K175" s="22"/>
      <c r="L175" s="22" t="s">
        <v>790</v>
      </c>
      <c r="M175" s="22"/>
      <c r="N175" s="24">
        <v>10</v>
      </c>
      <c r="O175" s="22"/>
      <c r="P175" s="24"/>
      <c r="Q175" s="22"/>
      <c r="R175" s="24">
        <f t="shared" si="50"/>
        <v>10</v>
      </c>
      <c r="U175" t="str">
        <v>3/21/2025</v>
      </c>
      <c r="V175" t="str">
        <v>Jv 2303003</v>
      </c>
      <c r="W175" t="str">
        <v>DFAT</v>
      </c>
      <c r="X175" t="str">
        <v xml:space="preserve"> Other s******** (Phone c</v>
      </c>
      <c r="Y175" t="str">
        <v>633-Communication</v>
      </c>
      <c r="Z175" t="str">
        <v>EU-4. Local office14:4.4-Other services (tel/fax, el</v>
      </c>
      <c r="AA175">
        <v>10</v>
      </c>
      <c r="AB175">
        <v>0</v>
      </c>
      <c r="AC175">
        <v>10</v>
      </c>
    </row>
    <row r="176" spans="1:29" x14ac:dyDescent="0.3">
      <c r="A176" s="22"/>
      <c r="B176" s="23" t="s">
        <v>848</v>
      </c>
      <c r="C176" s="23"/>
      <c r="D176" s="23" t="str">
        <f t="shared" si="51"/>
        <v>Jv 2303003</v>
      </c>
      <c r="E176" s="23"/>
      <c r="F176" t="str">
        <f t="shared" si="40"/>
        <v>DFAT</v>
      </c>
      <c r="G176" s="22"/>
      <c r="H176" s="22" t="s">
        <v>898</v>
      </c>
      <c r="I176" s="22"/>
      <c r="J176" s="22" t="s">
        <v>784</v>
      </c>
      <c r="K176" s="22"/>
      <c r="L176" s="22" t="s">
        <v>830</v>
      </c>
      <c r="M176" s="22"/>
      <c r="N176" s="24">
        <v>30.13</v>
      </c>
      <c r="O176" s="22"/>
      <c r="P176" s="24"/>
      <c r="Q176" s="22"/>
      <c r="R176" s="24">
        <f t="shared" si="50"/>
        <v>30.13</v>
      </c>
      <c r="U176" t="str">
        <v>3/21/2025</v>
      </c>
      <c r="V176" t="str">
        <v>Jv 2303003</v>
      </c>
      <c r="W176" t="str">
        <v>DFAT</v>
      </c>
      <c r="X176" t="str">
        <v xml:space="preserve"> Refresh********r partici</v>
      </c>
      <c r="Y176" t="str">
        <v>820-Training/Workshop</v>
      </c>
      <c r="Z176" t="str">
        <v>EU-6-Other:6.1.2-Output 1.2:6.1.2.3-Capture, design and doc</v>
      </c>
      <c r="AA176">
        <v>30.13</v>
      </c>
      <c r="AB176">
        <v>0</v>
      </c>
      <c r="AC176">
        <v>30.13</v>
      </c>
    </row>
    <row r="177" spans="1:29" x14ac:dyDescent="0.3">
      <c r="A177" s="22"/>
      <c r="B177" s="23" t="s">
        <v>848</v>
      </c>
      <c r="C177" s="23"/>
      <c r="D177" s="23" t="str">
        <f t="shared" si="51"/>
        <v>Jv 2303003</v>
      </c>
      <c r="E177" s="23"/>
      <c r="F177" t="str">
        <f t="shared" si="40"/>
        <v>DFAT</v>
      </c>
      <c r="G177" s="22"/>
      <c r="H177" s="22" t="s">
        <v>910</v>
      </c>
      <c r="I177" s="22"/>
      <c r="J177" s="22" t="s">
        <v>786</v>
      </c>
      <c r="K177" s="22"/>
      <c r="L177" s="22" t="s">
        <v>787</v>
      </c>
      <c r="M177" s="22"/>
      <c r="N177" s="24">
        <v>88</v>
      </c>
      <c r="O177" s="22"/>
      <c r="P177" s="24"/>
      <c r="Q177" s="22"/>
      <c r="R177" s="24">
        <f t="shared" si="50"/>
        <v>88</v>
      </c>
      <c r="U177" t="str">
        <v>3/21/2025</v>
      </c>
      <c r="V177" t="str">
        <v>Jv 2303003</v>
      </c>
      <c r="W177" t="str">
        <v>DFAT</v>
      </c>
      <c r="X177" t="str">
        <v xml:space="preserve"> Per die********taffs tra</v>
      </c>
      <c r="Y177" t="str">
        <v>657.01-Staff trevel</v>
      </c>
      <c r="Z177" t="str">
        <v>EU-2. Travel6:2.1-National Travel</v>
      </c>
      <c r="AA177">
        <v>88</v>
      </c>
      <c r="AB177">
        <v>0</v>
      </c>
      <c r="AC177">
        <v>88</v>
      </c>
    </row>
    <row r="178" spans="1:29" x14ac:dyDescent="0.3">
      <c r="A178" s="22"/>
      <c r="B178" s="23" t="s">
        <v>848</v>
      </c>
      <c r="C178" s="23"/>
      <c r="D178" s="23" t="str">
        <f t="shared" si="51"/>
        <v>Jv 2303003</v>
      </c>
      <c r="E178" s="23"/>
      <c r="F178" t="str">
        <f t="shared" si="40"/>
        <v>DFAT</v>
      </c>
      <c r="G178" s="22"/>
      <c r="H178" s="22" t="s">
        <v>913</v>
      </c>
      <c r="I178" s="22"/>
      <c r="J178" s="22" t="s">
        <v>786</v>
      </c>
      <c r="K178" s="22"/>
      <c r="L178" s="22" t="s">
        <v>788</v>
      </c>
      <c r="M178" s="22"/>
      <c r="N178" s="24">
        <v>90</v>
      </c>
      <c r="O178" s="22"/>
      <c r="P178" s="24"/>
      <c r="Q178" s="22"/>
      <c r="R178" s="24">
        <f t="shared" si="50"/>
        <v>90</v>
      </c>
      <c r="U178" t="str">
        <v>3/21/2025</v>
      </c>
      <c r="V178" t="str">
        <v>Jv 2303003</v>
      </c>
      <c r="W178" t="str">
        <v>DFAT</v>
      </c>
      <c r="X178" t="str">
        <v xml:space="preserve"> Accommo********for staff</v>
      </c>
      <c r="Y178" t="str">
        <v>657.01-Staff trevel</v>
      </c>
      <c r="Z178" t="str">
        <v>EU-2. Travel6:2.2-Accommodation</v>
      </c>
      <c r="AA178">
        <v>90</v>
      </c>
      <c r="AB178">
        <v>0</v>
      </c>
      <c r="AC178">
        <v>90</v>
      </c>
    </row>
    <row r="179" spans="1:29" x14ac:dyDescent="0.3">
      <c r="A179" s="22"/>
      <c r="B179" s="23" t="s">
        <v>848</v>
      </c>
      <c r="C179" s="23"/>
      <c r="D179" s="23" t="str">
        <f t="shared" si="51"/>
        <v>Jv 2303003</v>
      </c>
      <c r="E179" s="23"/>
      <c r="F179" t="str">
        <f t="shared" si="40"/>
        <v>DFAT</v>
      </c>
      <c r="G179" s="22"/>
      <c r="H179" s="22" t="s">
        <v>914</v>
      </c>
      <c r="I179" s="22"/>
      <c r="J179" s="22" t="s">
        <v>784</v>
      </c>
      <c r="K179" s="22"/>
      <c r="L179" s="22" t="s">
        <v>813</v>
      </c>
      <c r="M179" s="22"/>
      <c r="N179" s="24">
        <v>75.31</v>
      </c>
      <c r="O179" s="22"/>
      <c r="P179" s="24"/>
      <c r="Q179" s="22"/>
      <c r="R179" s="24">
        <f t="shared" si="50"/>
        <v>75.31</v>
      </c>
      <c r="U179" t="str">
        <v>3/21/2025</v>
      </c>
      <c r="V179" t="str">
        <v>Jv 2303003</v>
      </c>
      <c r="W179" t="str">
        <v>DFAT</v>
      </c>
      <c r="X179" t="str">
        <v xml:space="preserve"> Travel ********shment fo</v>
      </c>
      <c r="Y179" t="str">
        <v>820-Training/Workshop</v>
      </c>
      <c r="Z179" t="str">
        <v>EU-6-Other:6.2.1-Output 2.1:6.2.1.1-Conduct awareness raisi</v>
      </c>
      <c r="AA179">
        <v>75.31</v>
      </c>
      <c r="AB179">
        <v>0</v>
      </c>
      <c r="AC179">
        <v>75.31</v>
      </c>
    </row>
    <row r="180" spans="1:29" x14ac:dyDescent="0.3">
      <c r="A180" s="22"/>
      <c r="B180" s="23" t="s">
        <v>848</v>
      </c>
      <c r="C180" s="23"/>
      <c r="D180" s="23" t="str">
        <f t="shared" si="51"/>
        <v>Jv 2303003</v>
      </c>
      <c r="E180" s="23"/>
      <c r="F180" t="str">
        <f t="shared" si="40"/>
        <v>DFAT</v>
      </c>
      <c r="G180" s="22"/>
      <c r="H180" s="22" t="s">
        <v>899</v>
      </c>
      <c r="I180" s="22"/>
      <c r="J180" s="22" t="s">
        <v>784</v>
      </c>
      <c r="K180" s="22"/>
      <c r="L180" s="22" t="s">
        <v>813</v>
      </c>
      <c r="M180" s="22"/>
      <c r="N180" s="24">
        <v>9.92</v>
      </c>
      <c r="O180" s="22"/>
      <c r="P180" s="24"/>
      <c r="Q180" s="22"/>
      <c r="R180" s="24">
        <f t="shared" si="50"/>
        <v>9.92</v>
      </c>
      <c r="U180" t="str">
        <v>3/21/2025</v>
      </c>
      <c r="V180" t="str">
        <v>Jv 2303003</v>
      </c>
      <c r="W180" t="str">
        <v>DFAT</v>
      </c>
      <c r="X180" t="str">
        <v xml:space="preserve"> Loudspe********</v>
      </c>
      <c r="Y180" t="str">
        <v>820-Training/Workshop</v>
      </c>
      <c r="Z180" t="str">
        <v>EU-6-Other:6.2.1-Output 2.1:6.2.1.1-Conduct awareness raisi</v>
      </c>
      <c r="AA180">
        <v>9.92</v>
      </c>
      <c r="AB180">
        <v>0</v>
      </c>
      <c r="AC180">
        <v>9.92</v>
      </c>
    </row>
    <row r="181" spans="1:29" x14ac:dyDescent="0.3">
      <c r="A181" s="22"/>
      <c r="B181" s="23" t="s">
        <v>848</v>
      </c>
      <c r="C181" s="23"/>
      <c r="D181" s="23" t="str">
        <f t="shared" si="51"/>
        <v>Jv 2303003</v>
      </c>
      <c r="E181" s="23"/>
      <c r="F181" t="str">
        <f t="shared" si="40"/>
        <v>DFAT</v>
      </c>
      <c r="G181" s="22"/>
      <c r="H181" s="22" t="s">
        <v>915</v>
      </c>
      <c r="I181" s="22"/>
      <c r="J181" s="22" t="s">
        <v>784</v>
      </c>
      <c r="K181" s="22"/>
      <c r="L181" s="22" t="s">
        <v>813</v>
      </c>
      <c r="M181" s="22"/>
      <c r="N181" s="24">
        <v>59.08</v>
      </c>
      <c r="O181" s="22"/>
      <c r="P181" s="24"/>
      <c r="Q181" s="22"/>
      <c r="R181" s="24">
        <f t="shared" si="50"/>
        <v>59.08</v>
      </c>
      <c r="U181" t="str">
        <v>3/21/2025</v>
      </c>
      <c r="V181" t="str">
        <v>Jv 2303003</v>
      </c>
      <c r="W181" t="str">
        <v>DFAT</v>
      </c>
      <c r="X181" t="str">
        <v xml:space="preserve"> Materia********</v>
      </c>
      <c r="Y181" t="str">
        <v>820-Training/Workshop</v>
      </c>
      <c r="Z181" t="str">
        <v>EU-6-Other:6.2.1-Output 2.1:6.2.1.1-Conduct awareness raisi</v>
      </c>
      <c r="AA181">
        <v>59.08</v>
      </c>
      <c r="AB181">
        <v>0</v>
      </c>
      <c r="AC181">
        <v>59.08</v>
      </c>
    </row>
    <row r="182" spans="1:29" x14ac:dyDescent="0.3">
      <c r="A182" s="22"/>
      <c r="B182" s="23" t="s">
        <v>848</v>
      </c>
      <c r="C182" s="23"/>
      <c r="D182" s="23" t="str">
        <f t="shared" si="51"/>
        <v>Jv 2303003</v>
      </c>
      <c r="E182" s="23"/>
      <c r="F182" t="str">
        <f t="shared" si="40"/>
        <v>EU</v>
      </c>
      <c r="G182" s="22"/>
      <c r="H182" s="22" t="s">
        <v>886</v>
      </c>
      <c r="I182" s="22"/>
      <c r="J182" s="22" t="s">
        <v>758</v>
      </c>
      <c r="K182" s="22"/>
      <c r="L182" s="22" t="s">
        <v>26</v>
      </c>
      <c r="M182" s="22"/>
      <c r="N182" s="24">
        <v>115.41</v>
      </c>
      <c r="O182" s="22"/>
      <c r="P182" s="24"/>
      <c r="Q182" s="22"/>
      <c r="R182" s="24">
        <f t="shared" si="50"/>
        <v>115.41</v>
      </c>
      <c r="U182" t="str">
        <v>3/21/2025</v>
      </c>
      <c r="V182" t="str">
        <v>Jv 2303003</v>
      </c>
      <c r="W182" t="str">
        <v>EU</v>
      </c>
      <c r="X182" t="str">
        <v xml:space="preserve"> Mrs. Ch********fund on a</v>
      </c>
      <c r="Y182" t="str">
        <v>111.01- FC-EU</v>
      </c>
      <c r="Z182" t="str">
        <v>EU</v>
      </c>
      <c r="AA182">
        <v>115.41</v>
      </c>
      <c r="AB182">
        <v>0</v>
      </c>
      <c r="AC182">
        <v>115.41</v>
      </c>
    </row>
    <row r="183" spans="1:29" ht="15" thickBot="1" x14ac:dyDescent="0.35">
      <c r="A183" s="22"/>
      <c r="B183" s="23" t="s">
        <v>848</v>
      </c>
      <c r="C183" s="23"/>
      <c r="D183" s="23" t="str">
        <f t="shared" si="51"/>
        <v>Jv 2303003</v>
      </c>
      <c r="E183" s="23"/>
      <c r="F183" t="str">
        <f t="shared" si="40"/>
        <v>EU</v>
      </c>
      <c r="G183" s="22"/>
      <c r="H183" s="22" t="s">
        <v>887</v>
      </c>
      <c r="I183" s="22"/>
      <c r="J183" s="22" t="s">
        <v>781</v>
      </c>
      <c r="K183" s="22"/>
      <c r="L183" s="22" t="s">
        <v>26</v>
      </c>
      <c r="M183" s="22"/>
      <c r="N183" s="25"/>
      <c r="O183" s="22"/>
      <c r="P183" s="25">
        <v>522.5</v>
      </c>
      <c r="Q183" s="22"/>
      <c r="R183" s="25">
        <f t="shared" si="50"/>
        <v>-522.5</v>
      </c>
      <c r="U183" t="str">
        <v>3/21/2025</v>
      </c>
      <c r="V183" t="str">
        <v>Jv 2303003</v>
      </c>
      <c r="W183" t="str">
        <v>EU</v>
      </c>
      <c r="X183" t="str">
        <v xml:space="preserve"> Ms. Che********tle adv.o</v>
      </c>
      <c r="Y183" t="str">
        <v>201-Expense/Staff Advance</v>
      </c>
      <c r="Z183" t="str">
        <v>EU</v>
      </c>
      <c r="AA183">
        <v>0</v>
      </c>
      <c r="AB183">
        <v>522.5</v>
      </c>
      <c r="AC183">
        <v>-522.5</v>
      </c>
    </row>
    <row r="184" spans="1:29" x14ac:dyDescent="0.3">
      <c r="A184" s="22" t="s">
        <v>761</v>
      </c>
      <c r="B184" s="23" t="s">
        <v>848</v>
      </c>
      <c r="C184" s="23"/>
      <c r="D184" s="23" t="str">
        <f t="shared" si="51"/>
        <v>Jv 2303003</v>
      </c>
      <c r="E184" s="23"/>
      <c r="G184" s="22"/>
      <c r="H184" s="22"/>
      <c r="I184" s="22"/>
      <c r="J184" s="22"/>
      <c r="K184" s="22"/>
      <c r="L184" s="22" t="s">
        <v>20</v>
      </c>
      <c r="M184" s="22"/>
      <c r="N184" s="24">
        <f>ROUND(SUM(N174:N183),5)</f>
        <v>522.5</v>
      </c>
      <c r="O184" s="22"/>
      <c r="P184" s="24">
        <f>ROUND(SUM(P174:P183),5)</f>
        <v>522.5</v>
      </c>
      <c r="Q184" s="22"/>
      <c r="R184" s="24">
        <f>ROUND(SUM(R174:R183),5)</f>
        <v>0</v>
      </c>
      <c r="U184" t="str">
        <v>3/21/2025</v>
      </c>
      <c r="V184" t="str">
        <v>Jv 2303003</v>
      </c>
      <c r="W184">
        <v>0</v>
      </c>
      <c r="X184">
        <v>0</v>
      </c>
      <c r="Y184">
        <v>0</v>
      </c>
      <c r="Z184" t="str">
        <v/>
      </c>
      <c r="AA184">
        <v>522.5</v>
      </c>
      <c r="AB184">
        <v>522.5</v>
      </c>
      <c r="AC184">
        <v>0</v>
      </c>
    </row>
    <row r="185" spans="1:29" ht="29.1" customHeight="1" x14ac:dyDescent="0.3">
      <c r="A185" s="22"/>
      <c r="B185" s="23" t="s">
        <v>848</v>
      </c>
      <c r="C185" s="23"/>
      <c r="D185" s="22" t="s">
        <v>850</v>
      </c>
      <c r="E185" s="23"/>
      <c r="F185" t="str">
        <f t="shared" si="40"/>
        <v>EU</v>
      </c>
      <c r="G185" s="22"/>
      <c r="H185" s="22" t="s">
        <v>916</v>
      </c>
      <c r="I185" s="22"/>
      <c r="J185" s="22" t="s">
        <v>781</v>
      </c>
      <c r="K185" s="22"/>
      <c r="L185" s="22" t="s">
        <v>26</v>
      </c>
      <c r="M185" s="22"/>
      <c r="N185" s="24">
        <v>109.12</v>
      </c>
      <c r="O185" s="22"/>
      <c r="P185" s="24"/>
      <c r="Q185" s="22"/>
      <c r="R185" s="24">
        <f>ROUND((N185-P185),5)</f>
        <v>109.12</v>
      </c>
      <c r="U185" t="str">
        <v>3/21/2025</v>
      </c>
      <c r="V185" t="str">
        <v>Pv 2303004</v>
      </c>
      <c r="W185" t="str">
        <v>EU</v>
      </c>
      <c r="X185" t="str">
        <v xml:space="preserve"> Adv.to ********nda on Ca</v>
      </c>
      <c r="Y185" t="str">
        <v>201-Expense/Staff Advance</v>
      </c>
      <c r="Z185" t="str">
        <v>EU</v>
      </c>
      <c r="AA185">
        <v>109.12</v>
      </c>
      <c r="AB185">
        <v>0</v>
      </c>
      <c r="AC185">
        <v>109.12</v>
      </c>
    </row>
    <row r="186" spans="1:29" ht="15" thickBot="1" x14ac:dyDescent="0.35">
      <c r="A186" s="22"/>
      <c r="B186" s="23" t="s">
        <v>848</v>
      </c>
      <c r="C186" s="23"/>
      <c r="D186" s="23" t="str">
        <f t="shared" ref="D186:D187" si="52">D185</f>
        <v>Pv 2303004</v>
      </c>
      <c r="E186" s="23"/>
      <c r="F186" t="str">
        <f t="shared" si="40"/>
        <v>EU</v>
      </c>
      <c r="G186" s="22"/>
      <c r="H186" s="22" t="s">
        <v>916</v>
      </c>
      <c r="I186" s="22"/>
      <c r="J186" s="22" t="s">
        <v>758</v>
      </c>
      <c r="K186" s="22"/>
      <c r="L186" s="22" t="s">
        <v>26</v>
      </c>
      <c r="M186" s="22"/>
      <c r="N186" s="25"/>
      <c r="O186" s="22"/>
      <c r="P186" s="25">
        <v>109.12</v>
      </c>
      <c r="Q186" s="22"/>
      <c r="R186" s="25">
        <f>ROUND((N186-P186),5)</f>
        <v>-109.12</v>
      </c>
      <c r="U186" t="str">
        <v>3/21/2025</v>
      </c>
      <c r="V186" t="str">
        <v>Pv 2303004</v>
      </c>
      <c r="W186" t="str">
        <v>EU</v>
      </c>
      <c r="X186" t="str">
        <v xml:space="preserve"> Adv.to ********nda on Ca</v>
      </c>
      <c r="Y186" t="str">
        <v>111.01- FC-EU</v>
      </c>
      <c r="Z186" t="str">
        <v>EU</v>
      </c>
      <c r="AA186">
        <v>0</v>
      </c>
      <c r="AB186">
        <v>109.12</v>
      </c>
      <c r="AC186">
        <v>-109.12</v>
      </c>
    </row>
    <row r="187" spans="1:29" x14ac:dyDescent="0.3">
      <c r="A187" s="22" t="s">
        <v>761</v>
      </c>
      <c r="B187" s="23" t="s">
        <v>848</v>
      </c>
      <c r="C187" s="23"/>
      <c r="D187" s="23" t="str">
        <f t="shared" si="52"/>
        <v>Pv 2303004</v>
      </c>
      <c r="E187" s="23"/>
      <c r="G187" s="22"/>
      <c r="H187" s="22"/>
      <c r="I187" s="22"/>
      <c r="J187" s="22"/>
      <c r="K187" s="22"/>
      <c r="L187" s="22" t="s">
        <v>20</v>
      </c>
      <c r="M187" s="22"/>
      <c r="N187" s="24">
        <f>ROUND(SUM(N185:N186),5)</f>
        <v>109.12</v>
      </c>
      <c r="O187" s="22"/>
      <c r="P187" s="24">
        <f>ROUND(SUM(P185:P186),5)</f>
        <v>109.12</v>
      </c>
      <c r="Q187" s="22"/>
      <c r="R187" s="24">
        <f>ROUND(SUM(R185:R186),5)</f>
        <v>0</v>
      </c>
      <c r="U187" t="str">
        <v>3/21/2025</v>
      </c>
      <c r="V187" t="str">
        <v>Pv 2303004</v>
      </c>
      <c r="W187">
        <v>0</v>
      </c>
      <c r="X187">
        <v>0</v>
      </c>
      <c r="Y187">
        <v>0</v>
      </c>
      <c r="Z187" t="str">
        <v/>
      </c>
      <c r="AA187">
        <v>109.12</v>
      </c>
      <c r="AB187">
        <v>109.12</v>
      </c>
      <c r="AC187">
        <v>0</v>
      </c>
    </row>
    <row r="188" spans="1:29" ht="29.1" customHeight="1" x14ac:dyDescent="0.3">
      <c r="A188" s="22"/>
      <c r="B188" s="23" t="s">
        <v>851</v>
      </c>
      <c r="C188" s="23"/>
      <c r="D188" s="22" t="s">
        <v>852</v>
      </c>
      <c r="E188" s="23"/>
      <c r="F188" t="str">
        <f t="shared" si="40"/>
        <v>EU</v>
      </c>
      <c r="G188" s="22"/>
      <c r="H188" s="22" t="s">
        <v>922</v>
      </c>
      <c r="I188" s="22"/>
      <c r="J188" s="22" t="s">
        <v>770</v>
      </c>
      <c r="K188" s="22"/>
      <c r="L188" s="22" t="s">
        <v>26</v>
      </c>
      <c r="M188" s="22"/>
      <c r="N188" s="24">
        <v>1260.7</v>
      </c>
      <c r="O188" s="22"/>
      <c r="P188" s="24"/>
      <c r="Q188" s="22"/>
      <c r="R188" s="24">
        <f>ROUND((N188-P188),5)</f>
        <v>1260.7</v>
      </c>
      <c r="U188" t="str">
        <v>3/27/2025</v>
      </c>
      <c r="V188" t="str">
        <v>Jv 2303004</v>
      </c>
      <c r="W188" t="str">
        <v>EU</v>
      </c>
      <c r="X188" t="str">
        <v xml:space="preserve"> Cash tr********to VSA's </v>
      </c>
      <c r="Y188" t="str">
        <v>120-Account Payroll</v>
      </c>
      <c r="Z188" t="str">
        <v>EU</v>
      </c>
      <c r="AA188">
        <v>1260.7</v>
      </c>
      <c r="AB188">
        <v>0</v>
      </c>
      <c r="AC188">
        <v>1260.7</v>
      </c>
    </row>
    <row r="189" spans="1:29" ht="15" thickBot="1" x14ac:dyDescent="0.35">
      <c r="A189" s="22"/>
      <c r="B189" s="23" t="s">
        <v>851</v>
      </c>
      <c r="C189" s="23"/>
      <c r="D189" s="23" t="str">
        <f t="shared" ref="D189:D190" si="53">D188</f>
        <v>Jv 2303004</v>
      </c>
      <c r="E189" s="23"/>
      <c r="F189" t="str">
        <f t="shared" si="40"/>
        <v>EU</v>
      </c>
      <c r="G189" s="22"/>
      <c r="H189" s="22" t="s">
        <v>922</v>
      </c>
      <c r="I189" s="22"/>
      <c r="J189" s="22" t="s">
        <v>760</v>
      </c>
      <c r="K189" s="22"/>
      <c r="L189" s="22" t="s">
        <v>26</v>
      </c>
      <c r="M189" s="22"/>
      <c r="N189" s="25"/>
      <c r="O189" s="22"/>
      <c r="P189" s="25">
        <v>1260.7</v>
      </c>
      <c r="Q189" s="22"/>
      <c r="R189" s="25">
        <f>ROUND((N189-P189),5)</f>
        <v>-1260.7</v>
      </c>
      <c r="U189" t="str">
        <v>3/27/2025</v>
      </c>
      <c r="V189" t="str">
        <v>Jv 2303004</v>
      </c>
      <c r="W189" t="str">
        <v>EU</v>
      </c>
      <c r="X189" t="str">
        <v xml:space="preserve"> Cash tr********to VSA's </v>
      </c>
      <c r="Y189" t="str">
        <v>101.01-FC-EU</v>
      </c>
      <c r="Z189" t="str">
        <v>EU</v>
      </c>
      <c r="AA189">
        <v>0</v>
      </c>
      <c r="AB189">
        <v>1260.7</v>
      </c>
      <c r="AC189">
        <v>-1260.7</v>
      </c>
    </row>
    <row r="190" spans="1:29" x14ac:dyDescent="0.3">
      <c r="A190" s="22" t="s">
        <v>761</v>
      </c>
      <c r="B190" s="23" t="s">
        <v>851</v>
      </c>
      <c r="C190" s="23"/>
      <c r="D190" s="23" t="str">
        <f t="shared" si="53"/>
        <v>Jv 2303004</v>
      </c>
      <c r="E190" s="23"/>
      <c r="G190" s="22"/>
      <c r="H190" s="22"/>
      <c r="I190" s="22"/>
      <c r="J190" s="22"/>
      <c r="K190" s="22"/>
      <c r="L190" s="22" t="s">
        <v>20</v>
      </c>
      <c r="M190" s="22"/>
      <c r="N190" s="24">
        <f>ROUND(SUM(N188:N189),5)</f>
        <v>1260.7</v>
      </c>
      <c r="O190" s="22"/>
      <c r="P190" s="24">
        <f>ROUND(SUM(P188:P189),5)</f>
        <v>1260.7</v>
      </c>
      <c r="Q190" s="22"/>
      <c r="R190" s="24">
        <f>ROUND(SUM(R188:R189),5)</f>
        <v>0</v>
      </c>
      <c r="U190" t="str">
        <v>3/27/2025</v>
      </c>
      <c r="V190" t="str">
        <v>Jv 2303004</v>
      </c>
      <c r="W190">
        <v>0</v>
      </c>
      <c r="X190">
        <v>0</v>
      </c>
      <c r="Y190">
        <v>0</v>
      </c>
      <c r="Z190" t="str">
        <v/>
      </c>
      <c r="AA190">
        <v>1260.7</v>
      </c>
      <c r="AB190">
        <v>1260.7</v>
      </c>
      <c r="AC190">
        <v>0</v>
      </c>
    </row>
    <row r="191" spans="1:29" ht="29.1" customHeight="1" x14ac:dyDescent="0.3">
      <c r="A191" s="22"/>
      <c r="B191" s="23" t="s">
        <v>851</v>
      </c>
      <c r="C191" s="23"/>
      <c r="D191" s="22" t="s">
        <v>853</v>
      </c>
      <c r="E191" s="23"/>
      <c r="F191" t="str">
        <f t="shared" si="40"/>
        <v>DFAT</v>
      </c>
      <c r="G191" s="22"/>
      <c r="H191" s="22" t="s">
        <v>867</v>
      </c>
      <c r="I191" s="22"/>
      <c r="J191" s="22" t="s">
        <v>774</v>
      </c>
      <c r="K191" s="22"/>
      <c r="L191" s="22" t="s">
        <v>763</v>
      </c>
      <c r="M191" s="22"/>
      <c r="N191" s="24">
        <v>470</v>
      </c>
      <c r="O191" s="22"/>
      <c r="P191" s="24"/>
      <c r="Q191" s="22"/>
      <c r="R191" s="24">
        <f t="shared" ref="R191:R199" si="54">ROUND((N191-P191),5)</f>
        <v>470</v>
      </c>
      <c r="U191" t="str">
        <v>3/27/2025</v>
      </c>
      <c r="V191" t="str">
        <v>Pv 2303005</v>
      </c>
      <c r="W191" t="str">
        <v>DFAT</v>
      </c>
      <c r="X191" t="str">
        <v xml:space="preserve"> Project********r (Leader</v>
      </c>
      <c r="Y191" t="str">
        <v>610- Salary</v>
      </c>
      <c r="Z191" t="str">
        <v>EU-  1.1.1 Technical:1.1.1.1-Project officer</v>
      </c>
      <c r="AA191">
        <v>470</v>
      </c>
      <c r="AB191">
        <v>0</v>
      </c>
      <c r="AC191">
        <v>470</v>
      </c>
    </row>
    <row r="192" spans="1:29" x14ac:dyDescent="0.3">
      <c r="A192" s="22"/>
      <c r="B192" s="23" t="s">
        <v>851</v>
      </c>
      <c r="C192" s="23"/>
      <c r="D192" s="23" t="str">
        <f t="shared" ref="D192:D200" si="55">D191</f>
        <v>Pv 2303005</v>
      </c>
      <c r="E192" s="23"/>
      <c r="F192" t="str">
        <f t="shared" si="40"/>
        <v>DFAT</v>
      </c>
      <c r="G192" s="22"/>
      <c r="H192" s="22" t="s">
        <v>875</v>
      </c>
      <c r="I192" s="22"/>
      <c r="J192" s="22" t="s">
        <v>774</v>
      </c>
      <c r="K192" s="22"/>
      <c r="L192" s="22" t="s">
        <v>765</v>
      </c>
      <c r="M192" s="22"/>
      <c r="N192" s="24">
        <v>435</v>
      </c>
      <c r="O192" s="22"/>
      <c r="P192" s="24"/>
      <c r="Q192" s="22"/>
      <c r="R192" s="24">
        <f t="shared" si="54"/>
        <v>435</v>
      </c>
      <c r="U192" t="str">
        <v>3/27/2025</v>
      </c>
      <c r="V192" t="str">
        <v>Pv 2303005</v>
      </c>
      <c r="W192" t="str">
        <v>DFAT</v>
      </c>
      <c r="X192" t="str">
        <v xml:space="preserve"> Project********r Mrs. Ch</v>
      </c>
      <c r="Y192" t="str">
        <v>610- Salary</v>
      </c>
      <c r="Z192" t="str">
        <v>EU-  1.1.1 Technical:1.1.1.2-Project officer</v>
      </c>
      <c r="AA192">
        <v>435</v>
      </c>
      <c r="AB192">
        <v>0</v>
      </c>
      <c r="AC192">
        <v>435</v>
      </c>
    </row>
    <row r="193" spans="1:29" x14ac:dyDescent="0.3">
      <c r="A193" s="22"/>
      <c r="B193" s="23" t="s">
        <v>851</v>
      </c>
      <c r="C193" s="23"/>
      <c r="D193" s="23" t="str">
        <f t="shared" si="55"/>
        <v>Pv 2303005</v>
      </c>
      <c r="E193" s="23"/>
      <c r="F193" t="str">
        <f t="shared" si="40"/>
        <v>DFAT</v>
      </c>
      <c r="G193" s="22"/>
      <c r="H193" s="22" t="s">
        <v>876</v>
      </c>
      <c r="I193" s="22"/>
      <c r="J193" s="22" t="s">
        <v>774</v>
      </c>
      <c r="K193" s="22"/>
      <c r="L193" s="22" t="s">
        <v>775</v>
      </c>
      <c r="M193" s="22"/>
      <c r="N193" s="24">
        <v>115</v>
      </c>
      <c r="O193" s="22"/>
      <c r="P193" s="24"/>
      <c r="Q193" s="22"/>
      <c r="R193" s="24">
        <f t="shared" si="54"/>
        <v>115</v>
      </c>
      <c r="U193" t="str">
        <v>3/27/2025</v>
      </c>
      <c r="V193" t="str">
        <v>Pv 2303005</v>
      </c>
      <c r="W193" t="str">
        <v>DFAT</v>
      </c>
      <c r="X193" t="str">
        <v xml:space="preserve"> Program********r Mr. Pha</v>
      </c>
      <c r="Y193" t="str">
        <v>610- Salary</v>
      </c>
      <c r="Z193" t="str">
        <v>EU-  1.1.1 Technical:1.1.1.3-Program Manager</v>
      </c>
      <c r="AA193">
        <v>115</v>
      </c>
      <c r="AB193">
        <v>0</v>
      </c>
      <c r="AC193">
        <v>115</v>
      </c>
    </row>
    <row r="194" spans="1:29" x14ac:dyDescent="0.3">
      <c r="A194" s="22"/>
      <c r="B194" s="23" t="s">
        <v>851</v>
      </c>
      <c r="C194" s="23"/>
      <c r="D194" s="23" t="str">
        <f t="shared" si="55"/>
        <v>Pv 2303005</v>
      </c>
      <c r="E194" s="23"/>
      <c r="F194" t="str">
        <f t="shared" si="40"/>
        <v>DFAT</v>
      </c>
      <c r="G194" s="22"/>
      <c r="H194" s="22" t="s">
        <v>902</v>
      </c>
      <c r="I194" s="22"/>
      <c r="J194" s="22" t="s">
        <v>774</v>
      </c>
      <c r="K194" s="22"/>
      <c r="L194" s="22" t="s">
        <v>821</v>
      </c>
      <c r="M194" s="22"/>
      <c r="N194" s="24">
        <v>80</v>
      </c>
      <c r="O194" s="22"/>
      <c r="P194" s="24"/>
      <c r="Q194" s="22"/>
      <c r="R194" s="24">
        <f t="shared" si="54"/>
        <v>80</v>
      </c>
      <c r="U194" t="str">
        <v>3/27/2025</v>
      </c>
      <c r="V194" t="str">
        <v>Pv 2303005</v>
      </c>
      <c r="W194" t="str">
        <v>DFAT</v>
      </c>
      <c r="X194" t="str">
        <v xml:space="preserve"> Executi********ctor</v>
      </c>
      <c r="Y194" t="str">
        <v>610- Salary</v>
      </c>
      <c r="Z194" t="str">
        <v>EU-1.1.2 Administrative/:1.1.2.1- Executive Director</v>
      </c>
      <c r="AA194">
        <v>80</v>
      </c>
      <c r="AB194">
        <v>0</v>
      </c>
      <c r="AC194">
        <v>80</v>
      </c>
    </row>
    <row r="195" spans="1:29" x14ac:dyDescent="0.3">
      <c r="A195" s="22"/>
      <c r="B195" s="23" t="s">
        <v>851</v>
      </c>
      <c r="C195" s="23"/>
      <c r="D195" s="23" t="str">
        <f t="shared" si="55"/>
        <v>Pv 2303005</v>
      </c>
      <c r="E195" s="23"/>
      <c r="F195" t="str">
        <f t="shared" si="40"/>
        <v>DFAT</v>
      </c>
      <c r="G195" s="22"/>
      <c r="H195" s="22" t="s">
        <v>869</v>
      </c>
      <c r="I195" s="22"/>
      <c r="J195" s="22" t="s">
        <v>774</v>
      </c>
      <c r="K195" s="22"/>
      <c r="L195" s="22" t="s">
        <v>766</v>
      </c>
      <c r="M195" s="22"/>
      <c r="N195" s="24">
        <v>80</v>
      </c>
      <c r="O195" s="22"/>
      <c r="P195" s="24"/>
      <c r="Q195" s="22"/>
      <c r="R195" s="24">
        <f t="shared" si="54"/>
        <v>80</v>
      </c>
      <c r="U195" t="str">
        <v>3/27/2025</v>
      </c>
      <c r="V195" t="str">
        <v>Pv 2303005</v>
      </c>
      <c r="W195" t="str">
        <v>DFAT</v>
      </c>
      <c r="X195" t="str">
        <v xml:space="preserve"> Finance********min Manag</v>
      </c>
      <c r="Y195" t="str">
        <v>610- Salary</v>
      </c>
      <c r="Z195" t="str">
        <v>EU-1.1.2 Administrative/:1.1.2.2-Finance &amp; Admin Manager</v>
      </c>
      <c r="AA195">
        <v>80</v>
      </c>
      <c r="AB195">
        <v>0</v>
      </c>
      <c r="AC195">
        <v>80</v>
      </c>
    </row>
    <row r="196" spans="1:29" x14ac:dyDescent="0.3">
      <c r="A196" s="22"/>
      <c r="B196" s="23" t="s">
        <v>851</v>
      </c>
      <c r="C196" s="23"/>
      <c r="D196" s="23" t="str">
        <f t="shared" si="55"/>
        <v>Pv 2303005</v>
      </c>
      <c r="E196" s="23"/>
      <c r="F196" t="str">
        <f t="shared" si="40"/>
        <v>DFAT</v>
      </c>
      <c r="G196" s="22"/>
      <c r="H196" s="22" t="s">
        <v>877</v>
      </c>
      <c r="I196" s="22"/>
      <c r="J196" s="22" t="s">
        <v>774</v>
      </c>
      <c r="K196" s="22"/>
      <c r="L196" s="22" t="s">
        <v>776</v>
      </c>
      <c r="M196" s="22"/>
      <c r="N196" s="24">
        <v>80</v>
      </c>
      <c r="O196" s="22"/>
      <c r="P196" s="24"/>
      <c r="Q196" s="22"/>
      <c r="R196" s="24">
        <f t="shared" si="54"/>
        <v>80</v>
      </c>
      <c r="U196" t="str">
        <v>3/27/2025</v>
      </c>
      <c r="V196" t="str">
        <v>Pv 2303005</v>
      </c>
      <c r="W196" t="str">
        <v>DFAT</v>
      </c>
      <c r="X196" t="str">
        <v xml:space="preserve"> Finance********min Offic</v>
      </c>
      <c r="Y196" t="str">
        <v>610- Salary</v>
      </c>
      <c r="Z196" t="str">
        <v>EU-1.1.2 Administrative/:1.1.2.3-Finance &amp; Admin Officer</v>
      </c>
      <c r="AA196">
        <v>80</v>
      </c>
      <c r="AB196">
        <v>0</v>
      </c>
      <c r="AC196">
        <v>80</v>
      </c>
    </row>
    <row r="197" spans="1:29" x14ac:dyDescent="0.3">
      <c r="A197" s="22"/>
      <c r="B197" s="23" t="s">
        <v>851</v>
      </c>
      <c r="C197" s="23"/>
      <c r="D197" s="23" t="str">
        <f t="shared" si="55"/>
        <v>Pv 2303005</v>
      </c>
      <c r="E197" s="23"/>
      <c r="F197" t="str">
        <f t="shared" si="40"/>
        <v>DFAT</v>
      </c>
      <c r="G197" s="22"/>
      <c r="H197" s="22" t="s">
        <v>878</v>
      </c>
      <c r="I197" s="22"/>
      <c r="J197" s="22" t="s">
        <v>777</v>
      </c>
      <c r="K197" s="22"/>
      <c r="L197" s="22" t="s">
        <v>778</v>
      </c>
      <c r="M197" s="22"/>
      <c r="N197" s="24">
        <v>0.7</v>
      </c>
      <c r="O197" s="22"/>
      <c r="P197" s="24"/>
      <c r="Q197" s="22"/>
      <c r="R197" s="24">
        <f t="shared" si="54"/>
        <v>0.7</v>
      </c>
      <c r="U197" t="str">
        <v>3/27/2025</v>
      </c>
      <c r="V197" t="str">
        <v>Pv 2303005</v>
      </c>
      <c r="W197" t="str">
        <v>DFAT</v>
      </c>
      <c r="X197" t="str">
        <v xml:space="preserve"> Bank fe********</v>
      </c>
      <c r="Y197" t="str">
        <v>637-Bank charges</v>
      </c>
      <c r="Z197" t="str">
        <v>EU-5.Other costs, services8:5.6-Financial services</v>
      </c>
      <c r="AA197">
        <v>0.7</v>
      </c>
      <c r="AB197">
        <v>0</v>
      </c>
      <c r="AC197">
        <v>0.7</v>
      </c>
    </row>
    <row r="198" spans="1:29" x14ac:dyDescent="0.3">
      <c r="A198" s="22"/>
      <c r="B198" s="23" t="s">
        <v>851</v>
      </c>
      <c r="C198" s="23"/>
      <c r="D198" s="23" t="str">
        <f t="shared" si="55"/>
        <v>Pv 2303005</v>
      </c>
      <c r="E198" s="23"/>
      <c r="F198" t="str">
        <f t="shared" si="40"/>
        <v>EU</v>
      </c>
      <c r="G198" s="22"/>
      <c r="H198" s="22" t="s">
        <v>879</v>
      </c>
      <c r="I198" s="22"/>
      <c r="J198" s="22" t="s">
        <v>769</v>
      </c>
      <c r="K198" s="22"/>
      <c r="L198" s="22" t="s">
        <v>26</v>
      </c>
      <c r="M198" s="22"/>
      <c r="N198" s="24"/>
      <c r="O198" s="22"/>
      <c r="P198" s="24">
        <v>22.53</v>
      </c>
      <c r="Q198" s="22"/>
      <c r="R198" s="24">
        <f t="shared" si="54"/>
        <v>-22.53</v>
      </c>
      <c r="U198" t="str">
        <v>3/27/2025</v>
      </c>
      <c r="V198" t="str">
        <v>Pv 2303005</v>
      </c>
      <c r="W198" t="str">
        <v>EU</v>
      </c>
      <c r="X198" t="str">
        <v xml:space="preserve"> Deduct ********</v>
      </c>
      <c r="Y198" t="str">
        <v>270.3-Accrued Tax</v>
      </c>
      <c r="Z198" t="str">
        <v>EU</v>
      </c>
      <c r="AA198">
        <v>0</v>
      </c>
      <c r="AB198">
        <v>22.53</v>
      </c>
      <c r="AC198">
        <v>-22.53</v>
      </c>
    </row>
    <row r="199" spans="1:29" ht="15" thickBot="1" x14ac:dyDescent="0.35">
      <c r="A199" s="22"/>
      <c r="B199" s="23" t="s">
        <v>851</v>
      </c>
      <c r="C199" s="23"/>
      <c r="D199" s="23" t="str">
        <f t="shared" si="55"/>
        <v>Pv 2303005</v>
      </c>
      <c r="E199" s="23"/>
      <c r="F199" t="str">
        <f t="shared" ref="F199:F219" si="56">IF(L199="EU",L199,"DFAT")</f>
        <v>EU</v>
      </c>
      <c r="G199" s="22"/>
      <c r="H199" s="22" t="s">
        <v>917</v>
      </c>
      <c r="I199" s="22"/>
      <c r="J199" s="22" t="s">
        <v>770</v>
      </c>
      <c r="K199" s="22"/>
      <c r="L199" s="22" t="s">
        <v>26</v>
      </c>
      <c r="M199" s="22"/>
      <c r="N199" s="25"/>
      <c r="O199" s="22"/>
      <c r="P199" s="25">
        <v>1238.17</v>
      </c>
      <c r="Q199" s="22"/>
      <c r="R199" s="25">
        <f t="shared" si="54"/>
        <v>-1238.17</v>
      </c>
      <c r="U199" t="str">
        <v>3/27/2025</v>
      </c>
      <c r="V199" t="str">
        <v>Pv 2303005</v>
      </c>
      <c r="W199" t="str">
        <v>EU</v>
      </c>
      <c r="X199" t="str">
        <v xml:space="preserve"> Staff s********or Mar-23</v>
      </c>
      <c r="Y199" t="str">
        <v>120-Account Payroll</v>
      </c>
      <c r="Z199" t="str">
        <v>EU</v>
      </c>
      <c r="AA199">
        <v>0</v>
      </c>
      <c r="AB199">
        <v>1238.17</v>
      </c>
      <c r="AC199">
        <v>-1238.17</v>
      </c>
    </row>
    <row r="200" spans="1:29" x14ac:dyDescent="0.3">
      <c r="A200" s="22" t="s">
        <v>761</v>
      </c>
      <c r="B200" s="23" t="s">
        <v>851</v>
      </c>
      <c r="C200" s="23"/>
      <c r="D200" s="23" t="str">
        <f t="shared" si="55"/>
        <v>Pv 2303005</v>
      </c>
      <c r="E200" s="23"/>
      <c r="G200" s="22"/>
      <c r="H200" s="22"/>
      <c r="I200" s="22"/>
      <c r="J200" s="22"/>
      <c r="K200" s="22"/>
      <c r="L200" s="22" t="s">
        <v>20</v>
      </c>
      <c r="M200" s="22"/>
      <c r="N200" s="24">
        <f>ROUND(SUM(N191:N199),5)</f>
        <v>1260.7</v>
      </c>
      <c r="O200" s="22"/>
      <c r="P200" s="24">
        <f>ROUND(SUM(P191:P199),5)</f>
        <v>1260.7</v>
      </c>
      <c r="Q200" s="22"/>
      <c r="R200" s="24">
        <f>ROUND(SUM(R191:R199),5)</f>
        <v>0</v>
      </c>
      <c r="U200" t="str">
        <v>3/27/2025</v>
      </c>
      <c r="V200" t="str">
        <v>Pv 2303005</v>
      </c>
      <c r="W200">
        <v>0</v>
      </c>
      <c r="X200">
        <v>0</v>
      </c>
      <c r="Y200">
        <v>0</v>
      </c>
      <c r="Z200" t="str">
        <v/>
      </c>
      <c r="AA200">
        <v>1260.7</v>
      </c>
      <c r="AB200">
        <v>1260.7</v>
      </c>
      <c r="AC200">
        <v>0</v>
      </c>
    </row>
    <row r="201" spans="1:29" ht="29.1" customHeight="1" x14ac:dyDescent="0.3">
      <c r="A201" s="22"/>
      <c r="B201" s="23" t="s">
        <v>854</v>
      </c>
      <c r="C201" s="23"/>
      <c r="D201" s="22" t="s">
        <v>855</v>
      </c>
      <c r="E201" s="23"/>
      <c r="F201" t="str">
        <f t="shared" si="56"/>
        <v>DFAT</v>
      </c>
      <c r="G201" s="22"/>
      <c r="H201" s="22" t="s">
        <v>883</v>
      </c>
      <c r="I201" s="22"/>
      <c r="J201" s="22" t="s">
        <v>786</v>
      </c>
      <c r="K201" s="22"/>
      <c r="L201" s="22" t="s">
        <v>787</v>
      </c>
      <c r="M201" s="22"/>
      <c r="N201" s="24">
        <v>59.76</v>
      </c>
      <c r="O201" s="22"/>
      <c r="P201" s="24"/>
      <c r="Q201" s="22"/>
      <c r="R201" s="24">
        <f>ROUND((N201-P201),5)</f>
        <v>59.76</v>
      </c>
      <c r="U201" t="str">
        <v>3/29/2025</v>
      </c>
      <c r="V201" t="str">
        <v>Jv 2303005</v>
      </c>
      <c r="W201" t="str">
        <v>DFAT</v>
      </c>
      <c r="X201" t="str">
        <v xml:space="preserve"> Travel ********field wor</v>
      </c>
      <c r="Y201" t="str">
        <v>657.01-Staff trevel</v>
      </c>
      <c r="Z201" t="str">
        <v>EU-2. Travel6:2.1-National Travel</v>
      </c>
      <c r="AA201">
        <v>59.76</v>
      </c>
      <c r="AB201">
        <v>0</v>
      </c>
      <c r="AC201">
        <v>59.76</v>
      </c>
    </row>
    <row r="202" spans="1:29" x14ac:dyDescent="0.3">
      <c r="A202" s="22"/>
      <c r="B202" s="23" t="s">
        <v>854</v>
      </c>
      <c r="C202" s="23"/>
      <c r="D202" s="23" t="str">
        <f t="shared" ref="D202:D205" si="57">D201</f>
        <v>Jv 2303005</v>
      </c>
      <c r="E202" s="23"/>
      <c r="F202" t="str">
        <f t="shared" si="56"/>
        <v>DFAT</v>
      </c>
      <c r="G202" s="22"/>
      <c r="H202" s="22" t="s">
        <v>898</v>
      </c>
      <c r="I202" s="22"/>
      <c r="J202" s="22" t="s">
        <v>784</v>
      </c>
      <c r="K202" s="22"/>
      <c r="L202" s="22" t="s">
        <v>830</v>
      </c>
      <c r="M202" s="22"/>
      <c r="N202" s="24">
        <v>39.9</v>
      </c>
      <c r="O202" s="22"/>
      <c r="P202" s="24"/>
      <c r="Q202" s="22"/>
      <c r="R202" s="24">
        <f>ROUND((N202-P202),5)</f>
        <v>39.9</v>
      </c>
      <c r="U202" t="str">
        <v>3/29/2025</v>
      </c>
      <c r="V202" t="str">
        <v>Jv 2303005</v>
      </c>
      <c r="W202" t="str">
        <v>DFAT</v>
      </c>
      <c r="X202" t="str">
        <v xml:space="preserve"> Refresh********r partici</v>
      </c>
      <c r="Y202" t="str">
        <v>820-Training/Workshop</v>
      </c>
      <c r="Z202" t="str">
        <v>EU-6-Other:6.1.2-Output 1.2:6.1.2.3-Capture, design and doc</v>
      </c>
      <c r="AA202">
        <v>39.9</v>
      </c>
      <c r="AB202">
        <v>0</v>
      </c>
      <c r="AC202">
        <v>39.9</v>
      </c>
    </row>
    <row r="203" spans="1:29" x14ac:dyDescent="0.3">
      <c r="A203" s="22"/>
      <c r="B203" s="23" t="s">
        <v>854</v>
      </c>
      <c r="C203" s="23"/>
      <c r="D203" s="23" t="str">
        <f t="shared" si="57"/>
        <v>Jv 2303005</v>
      </c>
      <c r="E203" s="23"/>
      <c r="F203" t="str">
        <f t="shared" si="56"/>
        <v>EU</v>
      </c>
      <c r="G203" s="22"/>
      <c r="H203" s="22" t="s">
        <v>886</v>
      </c>
      <c r="I203" s="22"/>
      <c r="J203" s="22" t="s">
        <v>758</v>
      </c>
      <c r="K203" s="22"/>
      <c r="L203" s="22" t="s">
        <v>26</v>
      </c>
      <c r="M203" s="22"/>
      <c r="N203" s="24">
        <v>9.4600000000000009</v>
      </c>
      <c r="O203" s="22"/>
      <c r="P203" s="24"/>
      <c r="Q203" s="22"/>
      <c r="R203" s="24">
        <f>ROUND((N203-P203),5)</f>
        <v>9.4600000000000009</v>
      </c>
      <c r="U203" t="str">
        <v>3/29/2025</v>
      </c>
      <c r="V203" t="str">
        <v>Jv 2303005</v>
      </c>
      <c r="W203" t="str">
        <v>EU</v>
      </c>
      <c r="X203" t="str">
        <v xml:space="preserve"> Mrs. Ch********fund on a</v>
      </c>
      <c r="Y203" t="str">
        <v>111.01- FC-EU</v>
      </c>
      <c r="Z203" t="str">
        <v>EU</v>
      </c>
      <c r="AA203">
        <v>9.4600000000000009</v>
      </c>
      <c r="AB203">
        <v>0</v>
      </c>
      <c r="AC203">
        <v>9.4600000000000009</v>
      </c>
    </row>
    <row r="204" spans="1:29" ht="15" thickBot="1" x14ac:dyDescent="0.35">
      <c r="A204" s="22"/>
      <c r="B204" s="23" t="s">
        <v>854</v>
      </c>
      <c r="C204" s="23"/>
      <c r="D204" s="23" t="str">
        <f t="shared" si="57"/>
        <v>Jv 2303005</v>
      </c>
      <c r="E204" s="23"/>
      <c r="F204" t="str">
        <f t="shared" si="56"/>
        <v>EU</v>
      </c>
      <c r="G204" s="22"/>
      <c r="H204" s="22" t="s">
        <v>887</v>
      </c>
      <c r="I204" s="22"/>
      <c r="J204" s="22" t="s">
        <v>781</v>
      </c>
      <c r="K204" s="22"/>
      <c r="L204" s="22" t="s">
        <v>26</v>
      </c>
      <c r="M204" s="22"/>
      <c r="N204" s="25"/>
      <c r="O204" s="22"/>
      <c r="P204" s="25">
        <v>109.12</v>
      </c>
      <c r="Q204" s="22"/>
      <c r="R204" s="25">
        <f>ROUND((N204-P204),5)</f>
        <v>-109.12</v>
      </c>
      <c r="U204" t="str">
        <v>3/29/2025</v>
      </c>
      <c r="V204" t="str">
        <v>Jv 2303005</v>
      </c>
      <c r="W204" t="str">
        <v>EU</v>
      </c>
      <c r="X204" t="str">
        <v xml:space="preserve"> Ms. Che********tle adv.o</v>
      </c>
      <c r="Y204" t="str">
        <v>201-Expense/Staff Advance</v>
      </c>
      <c r="Z204" t="str">
        <v>EU</v>
      </c>
      <c r="AA204">
        <v>0</v>
      </c>
      <c r="AB204">
        <v>109.12</v>
      </c>
      <c r="AC204">
        <v>-109.12</v>
      </c>
    </row>
    <row r="205" spans="1:29" x14ac:dyDescent="0.3">
      <c r="A205" s="22" t="s">
        <v>761</v>
      </c>
      <c r="B205" s="23" t="s">
        <v>854</v>
      </c>
      <c r="C205" s="23"/>
      <c r="D205" s="23" t="str">
        <f t="shared" si="57"/>
        <v>Jv 2303005</v>
      </c>
      <c r="E205" s="23"/>
      <c r="G205" s="22"/>
      <c r="H205" s="22"/>
      <c r="I205" s="22"/>
      <c r="J205" s="22"/>
      <c r="K205" s="22"/>
      <c r="L205" s="22" t="s">
        <v>20</v>
      </c>
      <c r="M205" s="22"/>
      <c r="N205" s="24">
        <f>ROUND(SUM(N201:N204),5)</f>
        <v>109.12</v>
      </c>
      <c r="O205" s="22"/>
      <c r="P205" s="24">
        <f>ROUND(SUM(P201:P204),5)</f>
        <v>109.12</v>
      </c>
      <c r="Q205" s="22"/>
      <c r="R205" s="24">
        <f>ROUND(SUM(R201:R204),5)</f>
        <v>0</v>
      </c>
      <c r="U205" t="str">
        <v>3/29/2025</v>
      </c>
      <c r="V205" t="str">
        <v>Jv 2303005</v>
      </c>
      <c r="W205">
        <v>0</v>
      </c>
      <c r="X205">
        <v>0</v>
      </c>
      <c r="Y205">
        <v>0</v>
      </c>
      <c r="Z205" t="str">
        <v/>
      </c>
      <c r="AA205">
        <v>109.12</v>
      </c>
      <c r="AB205">
        <v>109.12</v>
      </c>
      <c r="AC205">
        <v>0</v>
      </c>
    </row>
    <row r="206" spans="1:29" ht="29.1" customHeight="1" x14ac:dyDescent="0.3">
      <c r="A206" s="22"/>
      <c r="B206" s="23" t="s">
        <v>856</v>
      </c>
      <c r="C206" s="23"/>
      <c r="D206" s="22" t="s">
        <v>857</v>
      </c>
      <c r="E206" s="23"/>
      <c r="F206" t="str">
        <f t="shared" si="56"/>
        <v>DFAT</v>
      </c>
      <c r="G206" s="22"/>
      <c r="H206" s="22" t="s">
        <v>918</v>
      </c>
      <c r="I206" s="22"/>
      <c r="J206" s="22" t="s">
        <v>795</v>
      </c>
      <c r="K206" s="22"/>
      <c r="L206" s="22" t="s">
        <v>796</v>
      </c>
      <c r="M206" s="22"/>
      <c r="N206" s="24">
        <v>31.8</v>
      </c>
      <c r="O206" s="22"/>
      <c r="P206" s="24"/>
      <c r="Q206" s="22"/>
      <c r="R206" s="24">
        <f>ROUND((N206-P206),5)</f>
        <v>31.8</v>
      </c>
      <c r="U206" t="str">
        <v>3/30/2025</v>
      </c>
      <c r="V206" t="str">
        <v>Pv 2303006</v>
      </c>
      <c r="W206" t="str">
        <v>DFAT</v>
      </c>
      <c r="X206" t="str">
        <v xml:space="preserve"> Consuma********efreshmen</v>
      </c>
      <c r="Y206" t="str">
        <v>636-Consumable</v>
      </c>
      <c r="Z206" t="str">
        <v>EU-4. Local office14:4.3-Consumables - office suppli</v>
      </c>
      <c r="AA206">
        <v>31.8</v>
      </c>
      <c r="AB206">
        <v>0</v>
      </c>
      <c r="AC206">
        <v>31.8</v>
      </c>
    </row>
    <row r="207" spans="1:29" x14ac:dyDescent="0.3">
      <c r="A207" s="22"/>
      <c r="B207" s="23" t="s">
        <v>856</v>
      </c>
      <c r="C207" s="23"/>
      <c r="D207" s="23" t="str">
        <f t="shared" ref="D207:D210" si="58">D206</f>
        <v>Pv 2303006</v>
      </c>
      <c r="E207" s="23"/>
      <c r="F207" t="str">
        <f t="shared" si="56"/>
        <v>DFAT</v>
      </c>
      <c r="G207" s="22"/>
      <c r="H207" s="22" t="s">
        <v>919</v>
      </c>
      <c r="I207" s="22"/>
      <c r="J207" s="22" t="s">
        <v>789</v>
      </c>
      <c r="K207" s="22"/>
      <c r="L207" s="22" t="s">
        <v>790</v>
      </c>
      <c r="M207" s="22"/>
      <c r="N207" s="24">
        <v>21.08</v>
      </c>
      <c r="O207" s="22"/>
      <c r="P207" s="24"/>
      <c r="Q207" s="22"/>
      <c r="R207" s="24">
        <f>ROUND((N207-P207),5)</f>
        <v>21.08</v>
      </c>
      <c r="U207" t="str">
        <v>3/30/2025</v>
      </c>
      <c r="V207" t="str">
        <v>Pv 2303006</v>
      </c>
      <c r="W207" t="str">
        <v>DFAT</v>
      </c>
      <c r="X207" t="str">
        <v xml:space="preserve"> Other s******** (Copy re</v>
      </c>
      <c r="Y207" t="str">
        <v>633-Communication</v>
      </c>
      <c r="Z207" t="str">
        <v>EU-4. Local office14:4.4-Other services (tel/fax, el</v>
      </c>
      <c r="AA207">
        <v>21.08</v>
      </c>
      <c r="AB207">
        <v>0</v>
      </c>
      <c r="AC207">
        <v>21.08</v>
      </c>
    </row>
    <row r="208" spans="1:29" x14ac:dyDescent="0.3">
      <c r="A208" s="22"/>
      <c r="B208" s="23" t="s">
        <v>856</v>
      </c>
      <c r="C208" s="23"/>
      <c r="D208" s="23" t="str">
        <f t="shared" si="58"/>
        <v>Pv 2303006</v>
      </c>
      <c r="E208" s="23"/>
      <c r="F208" t="str">
        <f t="shared" si="56"/>
        <v>DFAT</v>
      </c>
      <c r="G208" s="22"/>
      <c r="H208" s="22" t="s">
        <v>891</v>
      </c>
      <c r="I208" s="22"/>
      <c r="J208" s="22" t="s">
        <v>786</v>
      </c>
      <c r="K208" s="22"/>
      <c r="L208" s="22" t="s">
        <v>858</v>
      </c>
      <c r="M208" s="22"/>
      <c r="N208" s="24">
        <v>57.65</v>
      </c>
      <c r="O208" s="22"/>
      <c r="P208" s="24"/>
      <c r="Q208" s="22"/>
      <c r="R208" s="24">
        <f>ROUND((N208-P208),5)</f>
        <v>57.65</v>
      </c>
      <c r="U208" t="str">
        <v>3/30/2025</v>
      </c>
      <c r="V208" t="str">
        <v>Pv 2303006</v>
      </c>
      <c r="W208" t="str">
        <v>DFAT</v>
      </c>
      <c r="X208" t="str">
        <v xml:space="preserve"> Motor m********ance</v>
      </c>
      <c r="Y208" t="str">
        <v>657.01-Staff trevel</v>
      </c>
      <c r="Z208" t="str">
        <v>EU-3. Equipment &amp; supplies7:3.1-Purchase/rent of vehicles</v>
      </c>
      <c r="AA208">
        <v>57.65</v>
      </c>
      <c r="AB208">
        <v>0</v>
      </c>
      <c r="AC208">
        <v>57.65</v>
      </c>
    </row>
    <row r="209" spans="1:29" ht="15" thickBot="1" x14ac:dyDescent="0.35">
      <c r="A209" s="22"/>
      <c r="B209" s="23" t="s">
        <v>856</v>
      </c>
      <c r="C209" s="23"/>
      <c r="D209" s="23" t="str">
        <f t="shared" si="58"/>
        <v>Pv 2303006</v>
      </c>
      <c r="E209" s="23"/>
      <c r="F209" t="str">
        <f t="shared" si="56"/>
        <v>EU</v>
      </c>
      <c r="G209" s="22"/>
      <c r="H209" s="22" t="s">
        <v>892</v>
      </c>
      <c r="I209" s="22"/>
      <c r="J209" s="22" t="s">
        <v>758</v>
      </c>
      <c r="K209" s="22"/>
      <c r="L209" s="22" t="s">
        <v>26</v>
      </c>
      <c r="M209" s="22"/>
      <c r="N209" s="25"/>
      <c r="O209" s="22"/>
      <c r="P209" s="25">
        <v>110.53</v>
      </c>
      <c r="Q209" s="22"/>
      <c r="R209" s="25">
        <f>ROUND((N209-P209),5)</f>
        <v>-110.53</v>
      </c>
      <c r="U209" t="str">
        <v>3/30/2025</v>
      </c>
      <c r="V209" t="str">
        <v>Pv 2303006</v>
      </c>
      <c r="W209" t="str">
        <v>EU</v>
      </c>
      <c r="X209" t="str">
        <v xml:space="preserve"> Reim-to********ealadey o</v>
      </c>
      <c r="Y209" t="str">
        <v>111.01- FC-EU</v>
      </c>
      <c r="Z209" t="str">
        <v>EU</v>
      </c>
      <c r="AA209">
        <v>0</v>
      </c>
      <c r="AB209">
        <v>110.53</v>
      </c>
      <c r="AC209">
        <v>-110.53</v>
      </c>
    </row>
    <row r="210" spans="1:29" x14ac:dyDescent="0.3">
      <c r="A210" s="22" t="s">
        <v>761</v>
      </c>
      <c r="B210" s="23" t="s">
        <v>856</v>
      </c>
      <c r="C210" s="23"/>
      <c r="D210" s="23" t="str">
        <f t="shared" si="58"/>
        <v>Pv 2303006</v>
      </c>
      <c r="E210" s="23"/>
      <c r="G210" s="22"/>
      <c r="H210" s="22"/>
      <c r="I210" s="22"/>
      <c r="J210" s="22"/>
      <c r="K210" s="22"/>
      <c r="L210" s="22" t="s">
        <v>20</v>
      </c>
      <c r="M210" s="22"/>
      <c r="N210" s="24">
        <f>ROUND(SUM(N206:N209),5)</f>
        <v>110.53</v>
      </c>
      <c r="O210" s="22"/>
      <c r="P210" s="24">
        <f>ROUND(SUM(P206:P209),5)</f>
        <v>110.53</v>
      </c>
      <c r="Q210" s="22"/>
      <c r="R210" s="24">
        <f>ROUND(SUM(R206:R209),5)</f>
        <v>0</v>
      </c>
      <c r="U210" t="str">
        <v>3/30/2025</v>
      </c>
      <c r="V210" t="str">
        <v>Pv 2303006</v>
      </c>
      <c r="W210">
        <v>0</v>
      </c>
      <c r="X210">
        <v>0</v>
      </c>
      <c r="Y210">
        <v>0</v>
      </c>
      <c r="Z210" t="str">
        <v/>
      </c>
      <c r="AA210">
        <v>110.53</v>
      </c>
      <c r="AB210">
        <v>110.53</v>
      </c>
      <c r="AC210">
        <v>0</v>
      </c>
    </row>
    <row r="211" spans="1:29" ht="29.1" customHeight="1" x14ac:dyDescent="0.3">
      <c r="A211" s="22"/>
      <c r="B211" s="23" t="s">
        <v>856</v>
      </c>
      <c r="C211" s="23"/>
      <c r="D211" s="22" t="s">
        <v>859</v>
      </c>
      <c r="E211" s="23"/>
      <c r="F211" t="str">
        <f t="shared" si="56"/>
        <v>EU</v>
      </c>
      <c r="G211" s="22"/>
      <c r="H211" s="22" t="s">
        <v>912</v>
      </c>
      <c r="I211" s="22"/>
      <c r="J211" s="22" t="s">
        <v>758</v>
      </c>
      <c r="K211" s="22"/>
      <c r="L211" s="22" t="s">
        <v>26</v>
      </c>
      <c r="M211" s="22"/>
      <c r="N211" s="24">
        <v>334.5</v>
      </c>
      <c r="O211" s="22"/>
      <c r="P211" s="24"/>
      <c r="Q211" s="22"/>
      <c r="R211" s="24">
        <f>ROUND((N211-P211),5)</f>
        <v>334.5</v>
      </c>
      <c r="U211" t="str">
        <v>3/30/2025</v>
      </c>
      <c r="V211" t="str">
        <v>Jv 2303006</v>
      </c>
      <c r="W211" t="str">
        <v>EU</v>
      </c>
      <c r="X211" t="str">
        <v xml:space="preserve"> Cash tr********from bank</v>
      </c>
      <c r="Y211" t="str">
        <v>111.01- FC-EU</v>
      </c>
      <c r="Z211" t="str">
        <v>EU</v>
      </c>
      <c r="AA211">
        <v>334.5</v>
      </c>
      <c r="AB211">
        <v>0</v>
      </c>
      <c r="AC211">
        <v>334.5</v>
      </c>
    </row>
    <row r="212" spans="1:29" ht="15" thickBot="1" x14ac:dyDescent="0.35">
      <c r="A212" s="22"/>
      <c r="B212" s="23" t="s">
        <v>856</v>
      </c>
      <c r="C212" s="23"/>
      <c r="D212" s="23" t="str">
        <f t="shared" ref="D212:D213" si="59">D211</f>
        <v>Jv 2303006</v>
      </c>
      <c r="E212" s="23"/>
      <c r="F212" t="str">
        <f t="shared" si="56"/>
        <v>EU</v>
      </c>
      <c r="G212" s="22"/>
      <c r="H212" s="22" t="s">
        <v>912</v>
      </c>
      <c r="I212" s="22"/>
      <c r="J212" s="22" t="s">
        <v>760</v>
      </c>
      <c r="K212" s="22"/>
      <c r="L212" s="22" t="s">
        <v>26</v>
      </c>
      <c r="M212" s="22"/>
      <c r="N212" s="25"/>
      <c r="O212" s="22"/>
      <c r="P212" s="25">
        <v>334.5</v>
      </c>
      <c r="Q212" s="22"/>
      <c r="R212" s="25">
        <f>ROUND((N212-P212),5)</f>
        <v>-334.5</v>
      </c>
      <c r="U212" t="str">
        <v>3/30/2025</v>
      </c>
      <c r="V212" t="str">
        <v>Jv 2303006</v>
      </c>
      <c r="W212" t="str">
        <v>EU</v>
      </c>
      <c r="X212" t="str">
        <v xml:space="preserve"> Cash tr********from bank</v>
      </c>
      <c r="Y212" t="str">
        <v>101.01-FC-EU</v>
      </c>
      <c r="Z212" t="str">
        <v>EU</v>
      </c>
      <c r="AA212">
        <v>0</v>
      </c>
      <c r="AB212">
        <v>334.5</v>
      </c>
      <c r="AC212">
        <v>-334.5</v>
      </c>
    </row>
    <row r="213" spans="1:29" x14ac:dyDescent="0.3">
      <c r="A213" s="22" t="s">
        <v>761</v>
      </c>
      <c r="B213" s="23" t="s">
        <v>856</v>
      </c>
      <c r="C213" s="23"/>
      <c r="D213" s="23" t="str">
        <f t="shared" si="59"/>
        <v>Jv 2303006</v>
      </c>
      <c r="E213" s="23"/>
      <c r="G213" s="22"/>
      <c r="H213" s="22"/>
      <c r="I213" s="22"/>
      <c r="J213" s="22"/>
      <c r="K213" s="22"/>
      <c r="L213" s="22" t="s">
        <v>20</v>
      </c>
      <c r="M213" s="22"/>
      <c r="N213" s="24">
        <f>ROUND(SUM(N211:N212),5)</f>
        <v>334.5</v>
      </c>
      <c r="O213" s="22"/>
      <c r="P213" s="24">
        <f>ROUND(SUM(P211:P212),5)</f>
        <v>334.5</v>
      </c>
      <c r="Q213" s="22"/>
      <c r="R213" s="24">
        <f>ROUND(SUM(R211:R212),5)</f>
        <v>0</v>
      </c>
      <c r="U213" t="str">
        <v>3/30/2025</v>
      </c>
      <c r="V213" t="str">
        <v>Jv 2303006</v>
      </c>
      <c r="W213">
        <v>0</v>
      </c>
      <c r="X213">
        <v>0</v>
      </c>
      <c r="Y213">
        <v>0</v>
      </c>
      <c r="Z213" t="str">
        <v/>
      </c>
      <c r="AA213">
        <v>334.5</v>
      </c>
      <c r="AB213">
        <v>334.5</v>
      </c>
      <c r="AC213">
        <v>0</v>
      </c>
    </row>
    <row r="214" spans="1:29" ht="29.1" customHeight="1" x14ac:dyDescent="0.3">
      <c r="A214" s="22"/>
      <c r="B214" s="23" t="s">
        <v>856</v>
      </c>
      <c r="C214" s="23"/>
      <c r="D214" s="22" t="s">
        <v>860</v>
      </c>
      <c r="E214" s="23"/>
      <c r="F214" t="str">
        <f t="shared" si="56"/>
        <v>DFAT</v>
      </c>
      <c r="G214" s="22"/>
      <c r="H214" s="22" t="s">
        <v>920</v>
      </c>
      <c r="I214" s="22"/>
      <c r="J214" s="22" t="s">
        <v>861</v>
      </c>
      <c r="K214" s="22"/>
      <c r="L214" s="22" t="s">
        <v>862</v>
      </c>
      <c r="M214" s="22"/>
      <c r="N214" s="24">
        <v>334.5</v>
      </c>
      <c r="O214" s="22"/>
      <c r="P214" s="24"/>
      <c r="Q214" s="22"/>
      <c r="R214" s="24">
        <f>ROUND((N214-P214),5)</f>
        <v>334.5</v>
      </c>
      <c r="U214" t="str">
        <v>3/30/2025</v>
      </c>
      <c r="V214" t="str">
        <v>Pv 2303007</v>
      </c>
      <c r="W214" t="str">
        <v>DFAT</v>
      </c>
      <c r="X214" t="str">
        <v xml:space="preserve"> Office ********r 3month:</v>
      </c>
      <c r="Y214" t="str">
        <v>631- Office rent</v>
      </c>
      <c r="Z214" t="str">
        <v>EU-4. Local office14:4.2-Office rent</v>
      </c>
      <c r="AA214">
        <v>334.5</v>
      </c>
      <c r="AB214">
        <v>0</v>
      </c>
      <c r="AC214">
        <v>334.5</v>
      </c>
    </row>
    <row r="215" spans="1:29" x14ac:dyDescent="0.3">
      <c r="A215" s="22"/>
      <c r="B215" s="23" t="s">
        <v>856</v>
      </c>
      <c r="C215" s="23"/>
      <c r="D215" s="23" t="str">
        <f t="shared" ref="D215:D217" si="60">D214</f>
        <v>Pv 2303007</v>
      </c>
      <c r="E215" s="23"/>
      <c r="F215" t="str">
        <f t="shared" si="56"/>
        <v>EU</v>
      </c>
      <c r="G215" s="22"/>
      <c r="H215" s="22" t="s">
        <v>879</v>
      </c>
      <c r="I215" s="22"/>
      <c r="J215" s="22" t="s">
        <v>769</v>
      </c>
      <c r="K215" s="22"/>
      <c r="L215" s="22" t="s">
        <v>26</v>
      </c>
      <c r="M215" s="22"/>
      <c r="N215" s="24"/>
      <c r="O215" s="22"/>
      <c r="P215" s="24">
        <v>33.450000000000003</v>
      </c>
      <c r="Q215" s="22"/>
      <c r="R215" s="24">
        <f>ROUND((N215-P215),5)</f>
        <v>-33.450000000000003</v>
      </c>
      <c r="U215" t="str">
        <v>3/30/2025</v>
      </c>
      <c r="V215" t="str">
        <v>Pv 2303007</v>
      </c>
      <c r="W215" t="str">
        <v>EU</v>
      </c>
      <c r="X215" t="str">
        <v xml:space="preserve"> Deduct ********</v>
      </c>
      <c r="Y215" t="str">
        <v>270.3-Accrued Tax</v>
      </c>
      <c r="Z215" t="str">
        <v>EU</v>
      </c>
      <c r="AA215">
        <v>0</v>
      </c>
      <c r="AB215">
        <v>33.450000000000003</v>
      </c>
      <c r="AC215">
        <v>-33.450000000000003</v>
      </c>
    </row>
    <row r="216" spans="1:29" ht="15" thickBot="1" x14ac:dyDescent="0.35">
      <c r="A216" s="22"/>
      <c r="B216" s="23" t="s">
        <v>856</v>
      </c>
      <c r="C216" s="23"/>
      <c r="D216" s="23" t="str">
        <f t="shared" si="60"/>
        <v>Pv 2303007</v>
      </c>
      <c r="E216" s="23"/>
      <c r="F216" t="str">
        <f t="shared" si="56"/>
        <v>EU</v>
      </c>
      <c r="G216" s="22"/>
      <c r="H216" s="22" t="s">
        <v>879</v>
      </c>
      <c r="I216" s="22"/>
      <c r="J216" s="22" t="s">
        <v>758</v>
      </c>
      <c r="K216" s="22"/>
      <c r="L216" s="22" t="s">
        <v>26</v>
      </c>
      <c r="M216" s="22"/>
      <c r="N216" s="25"/>
      <c r="O216" s="22"/>
      <c r="P216" s="25">
        <v>301.05</v>
      </c>
      <c r="Q216" s="22"/>
      <c r="R216" s="25">
        <f>ROUND((N216-P216),5)</f>
        <v>-301.05</v>
      </c>
      <c r="U216" t="str">
        <v>3/30/2025</v>
      </c>
      <c r="V216" t="str">
        <v>Pv 2303007</v>
      </c>
      <c r="W216" t="str">
        <v>EU</v>
      </c>
      <c r="X216" t="str">
        <v xml:space="preserve"> Deduct ********</v>
      </c>
      <c r="Y216" t="str">
        <v>111.01- FC-EU</v>
      </c>
      <c r="Z216" t="str">
        <v>EU</v>
      </c>
      <c r="AA216">
        <v>0</v>
      </c>
      <c r="AB216">
        <v>301.05</v>
      </c>
      <c r="AC216">
        <v>-301.05</v>
      </c>
    </row>
    <row r="217" spans="1:29" x14ac:dyDescent="0.3">
      <c r="A217" s="22" t="s">
        <v>761</v>
      </c>
      <c r="B217" s="23" t="s">
        <v>856</v>
      </c>
      <c r="C217" s="23"/>
      <c r="D217" s="23" t="str">
        <f t="shared" si="60"/>
        <v>Pv 2303007</v>
      </c>
      <c r="E217" s="23"/>
      <c r="G217" s="22"/>
      <c r="H217" s="22"/>
      <c r="I217" s="22"/>
      <c r="J217" s="22"/>
      <c r="K217" s="22"/>
      <c r="L217" s="22" t="s">
        <v>20</v>
      </c>
      <c r="M217" s="22"/>
      <c r="N217" s="24">
        <f>ROUND(SUM(N214:N216),5)</f>
        <v>334.5</v>
      </c>
      <c r="O217" s="22"/>
      <c r="P217" s="24">
        <f>ROUND(SUM(P214:P216),5)</f>
        <v>334.5</v>
      </c>
      <c r="Q217" s="22"/>
      <c r="R217" s="24">
        <f>ROUND(SUM(R214:R216),5)</f>
        <v>0</v>
      </c>
      <c r="U217" t="str">
        <v>3/30/2025</v>
      </c>
      <c r="V217" t="str">
        <v>Pv 2303007</v>
      </c>
      <c r="W217">
        <v>0</v>
      </c>
      <c r="X217">
        <v>0</v>
      </c>
      <c r="Y217">
        <v>0</v>
      </c>
      <c r="Z217" t="str">
        <v/>
      </c>
      <c r="AA217">
        <v>334.5</v>
      </c>
      <c r="AB217">
        <v>334.5</v>
      </c>
      <c r="AC217">
        <v>0</v>
      </c>
    </row>
    <row r="218" spans="1:29" ht="29.1" customHeight="1" x14ac:dyDescent="0.3">
      <c r="A218" s="22"/>
      <c r="B218" s="23" t="s">
        <v>863</v>
      </c>
      <c r="C218" s="23"/>
      <c r="D218" s="22" t="s">
        <v>864</v>
      </c>
      <c r="E218" s="23"/>
      <c r="F218" t="str">
        <f t="shared" si="56"/>
        <v>DFAT</v>
      </c>
      <c r="G218" s="22"/>
      <c r="H218" s="22" t="s">
        <v>921</v>
      </c>
      <c r="I218" s="22"/>
      <c r="J218" s="22" t="s">
        <v>760</v>
      </c>
      <c r="K218" s="22"/>
      <c r="L218" s="22" t="s">
        <v>866</v>
      </c>
      <c r="M218" s="22"/>
      <c r="N218" s="24">
        <v>3.14</v>
      </c>
      <c r="O218" s="22"/>
      <c r="P218" s="24"/>
      <c r="Q218" s="22"/>
      <c r="R218" s="24">
        <f>ROUND((N218-P218),5)</f>
        <v>3.14</v>
      </c>
      <c r="U218" t="str">
        <v>3/31/2025</v>
      </c>
      <c r="V218" t="str">
        <v>Rv 2303001</v>
      </c>
      <c r="W218" t="str">
        <v>DFAT</v>
      </c>
      <c r="X218" t="str">
        <v xml:space="preserve"> Net ban********ests in M</v>
      </c>
      <c r="Y218" t="str">
        <v>101.01-FC-EU</v>
      </c>
      <c r="Z218" t="str">
        <v>EU:C-411-Interests-EU</v>
      </c>
      <c r="AA218">
        <v>3.14</v>
      </c>
      <c r="AB218">
        <v>0</v>
      </c>
      <c r="AC218">
        <v>3.14</v>
      </c>
    </row>
    <row r="219" spans="1:29" ht="15" thickBot="1" x14ac:dyDescent="0.35">
      <c r="A219" s="22"/>
      <c r="B219" s="23" t="s">
        <v>863</v>
      </c>
      <c r="C219" s="23"/>
      <c r="D219" s="23" t="str">
        <f t="shared" ref="D219:D221" si="61">D218</f>
        <v>Rv 2303001</v>
      </c>
      <c r="E219" s="23"/>
      <c r="F219" t="str">
        <f t="shared" si="56"/>
        <v>EU</v>
      </c>
      <c r="G219" s="22"/>
      <c r="H219" s="22" t="s">
        <v>921</v>
      </c>
      <c r="I219" s="22"/>
      <c r="J219" s="22" t="s">
        <v>798</v>
      </c>
      <c r="K219" s="22"/>
      <c r="L219" s="22" t="s">
        <v>26</v>
      </c>
      <c r="M219" s="22"/>
      <c r="N219" s="24"/>
      <c r="O219" s="22"/>
      <c r="P219" s="24">
        <v>3.14</v>
      </c>
      <c r="Q219" s="22"/>
      <c r="R219" s="24">
        <f>ROUND((N219-P219),5)</f>
        <v>-3.14</v>
      </c>
      <c r="U219" t="str">
        <v>3/31/2025</v>
      </c>
      <c r="V219" t="str">
        <v>Rv 2303001</v>
      </c>
      <c r="W219" t="str">
        <v>EU</v>
      </c>
      <c r="X219" t="str">
        <v xml:space="preserve"> Net ban********ests in M</v>
      </c>
      <c r="Y219" t="str">
        <v>410- Interests Income</v>
      </c>
      <c r="Z219" t="str">
        <v>EU</v>
      </c>
      <c r="AA219">
        <v>0</v>
      </c>
      <c r="AB219">
        <v>3.14</v>
      </c>
      <c r="AC219">
        <v>-3.14</v>
      </c>
    </row>
    <row r="220" spans="1:29" ht="15" thickBot="1" x14ac:dyDescent="0.35">
      <c r="A220" s="22" t="s">
        <v>761</v>
      </c>
      <c r="B220" s="23" t="s">
        <v>863</v>
      </c>
      <c r="C220" s="23"/>
      <c r="D220" s="23" t="str">
        <f t="shared" si="61"/>
        <v>Rv 2303001</v>
      </c>
      <c r="E220" s="23"/>
      <c r="G220" s="22"/>
      <c r="H220" s="22"/>
      <c r="I220" s="22"/>
      <c r="J220" s="22"/>
      <c r="K220" s="22"/>
      <c r="L220" s="22" t="s">
        <v>20</v>
      </c>
      <c r="M220" s="22"/>
      <c r="N220" s="27">
        <f>ROUND(SUM(N218:N219),5)</f>
        <v>3.14</v>
      </c>
      <c r="O220" s="22"/>
      <c r="P220" s="27">
        <f>ROUND(SUM(P218:P219),5)</f>
        <v>3.14</v>
      </c>
      <c r="Q220" s="22"/>
      <c r="R220" s="27">
        <f>ROUND(SUM(R218:R219),5)</f>
        <v>0</v>
      </c>
      <c r="U220" t="str">
        <v>3/31/2025</v>
      </c>
      <c r="V220" t="str">
        <v>Rv 2303001</v>
      </c>
      <c r="W220">
        <v>0</v>
      </c>
      <c r="X220">
        <v>0</v>
      </c>
      <c r="Y220">
        <v>0</v>
      </c>
      <c r="Z220" t="str">
        <v/>
      </c>
      <c r="AA220">
        <v>3.14</v>
      </c>
      <c r="AB220">
        <v>3.14</v>
      </c>
      <c r="AC220">
        <v>0</v>
      </c>
    </row>
    <row r="221" spans="1:29" s="26" customFormat="1" ht="29.1" customHeight="1" thickBot="1" x14ac:dyDescent="0.35">
      <c r="A221" s="28" t="s">
        <v>31</v>
      </c>
      <c r="B221" s="29" t="s">
        <v>863</v>
      </c>
      <c r="C221" s="29"/>
      <c r="D221" s="29" t="str">
        <f t="shared" si="61"/>
        <v>Rv 2303001</v>
      </c>
      <c r="E221" s="29"/>
      <c r="F221"/>
      <c r="G221" s="28"/>
      <c r="H221" s="28"/>
      <c r="I221" s="28"/>
      <c r="J221" s="28"/>
      <c r="K221" s="28"/>
      <c r="L221" s="28" t="s">
        <v>20</v>
      </c>
      <c r="M221" s="28"/>
      <c r="N221" s="30">
        <f>ROUND(N5+N10+N14+N17+N26+N29+N36+N39+N47+N52+N55+N58+N61+N64+N67+N70+N78+N81+N84+N92+N95+N105+N112+N115+N120+N123+N128+N131+N141+N144+N148+N151+N154+N159+N162+N165+N170+N173+N184+N187+N190+N200+N205+N210+N213+N217+N220,5)</f>
        <v>28283.86</v>
      </c>
      <c r="O221" s="28"/>
      <c r="P221" s="30">
        <f>ROUND(P5+P10+P14+P17+P26+P29+P36+P39+P47+P52+P55+P58+P61+P64+P67+P70+P78+P81+P84+P92+P95+P105+P112+P115+P120+P123+P128+P131+P141+P144+P148+P151+P154+P159+P162+P165+P170+P173+P184+P187+P190+P200+P205+P210+P213+P217+P220,5)</f>
        <v>28283.86</v>
      </c>
      <c r="Q221" s="28"/>
      <c r="R221" s="30">
        <f>ROUND(R5+R10+R14+R17+R26+R29+R36+R39+R47+R52+R55+R58+R61+R64+R67+R70+R78+R81+R84+R92+R95+R105+R112+R115+R120+R123+R128+R131+R141+R144+R148+R151+R154+R159+R162+R165+R170+R173+R184+R187+R190+R200+R205+R210+R213+R217+R220,5)</f>
        <v>0</v>
      </c>
      <c r="S221"/>
      <c r="U221" s="26" t="str">
        <v>3/31/2025</v>
      </c>
      <c r="V221" s="26" t="str">
        <v>Rv 2303001</v>
      </c>
      <c r="W221" s="26">
        <v>0</v>
      </c>
      <c r="X221" s="26">
        <v>0</v>
      </c>
      <c r="Y221" s="26">
        <v>0</v>
      </c>
      <c r="Z221" s="26" t="str">
        <v/>
      </c>
      <c r="AA221" s="26">
        <v>28283.86</v>
      </c>
      <c r="AB221" s="26">
        <v>28283.86</v>
      </c>
      <c r="AC221" s="26">
        <v>0</v>
      </c>
    </row>
    <row r="222" spans="1:29" ht="15" thickTop="1" x14ac:dyDescent="0.3"/>
  </sheetData>
  <autoFilter ref="H2:H4" xr:uid="{A1736E0A-542D-4EBA-92E1-2F8FD89D1D33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87415-AE07-4189-BE89-F0D837BE3CCE}">
  <dimension ref="A1:F137"/>
  <sheetViews>
    <sheetView tabSelected="1" topLeftCell="A136" zoomScale="70" zoomScaleNormal="70" workbookViewId="0">
      <selection activeCell="C55" sqref="C55"/>
    </sheetView>
  </sheetViews>
  <sheetFormatPr defaultRowHeight="14.4" x14ac:dyDescent="0.3"/>
  <cols>
    <col min="2" max="2" width="50" customWidth="1"/>
    <col min="3" max="3" width="51.33203125" bestFit="1" customWidth="1"/>
    <col min="4" max="4" width="18.21875" customWidth="1"/>
    <col min="5" max="26" width="20.44140625" customWidth="1"/>
    <col min="27" max="27" width="12.5546875" bestFit="1" customWidth="1"/>
    <col min="28" max="28" width="17.6640625" bestFit="1" customWidth="1"/>
    <col min="29" max="29" width="24" bestFit="1" customWidth="1"/>
    <col min="30" max="30" width="16.21875" bestFit="1" customWidth="1"/>
    <col min="31" max="31" width="19" bestFit="1" customWidth="1"/>
    <col min="32" max="32" width="10" bestFit="1" customWidth="1"/>
    <col min="33" max="33" width="8.88671875" bestFit="1" customWidth="1"/>
    <col min="34" max="34" width="18.21875" bestFit="1" customWidth="1"/>
    <col min="35" max="35" width="15.6640625" bestFit="1" customWidth="1"/>
    <col min="36" max="36" width="16.21875" bestFit="1" customWidth="1"/>
    <col min="37" max="37" width="20.44140625" bestFit="1" customWidth="1"/>
    <col min="38" max="38" width="13.77734375" bestFit="1" customWidth="1"/>
    <col min="39" max="39" width="10" bestFit="1" customWidth="1"/>
    <col min="40" max="40" width="12.21875" bestFit="1" customWidth="1"/>
    <col min="41" max="41" width="24" bestFit="1" customWidth="1"/>
    <col min="42" max="42" width="12.77734375" bestFit="1" customWidth="1"/>
    <col min="43" max="43" width="12" bestFit="1" customWidth="1"/>
    <col min="44" max="44" width="12.21875" bestFit="1" customWidth="1"/>
    <col min="45" max="45" width="12.5546875" bestFit="1" customWidth="1"/>
    <col min="46" max="46" width="8.88671875" bestFit="1" customWidth="1"/>
    <col min="47" max="47" width="14.77734375" bestFit="1" customWidth="1"/>
    <col min="48" max="48" width="12" bestFit="1" customWidth="1"/>
    <col min="49" max="49" width="12.5546875" bestFit="1" customWidth="1"/>
    <col min="50" max="50" width="17.6640625" bestFit="1" customWidth="1"/>
    <col min="51" max="51" width="16.21875" bestFit="1" customWidth="1"/>
    <col min="52" max="52" width="14.77734375" bestFit="1" customWidth="1"/>
    <col min="53" max="53" width="12" bestFit="1" customWidth="1"/>
    <col min="54" max="54" width="12.21875" bestFit="1" customWidth="1"/>
    <col min="55" max="55" width="17.6640625" bestFit="1" customWidth="1"/>
    <col min="56" max="56" width="16.21875" bestFit="1" customWidth="1"/>
    <col min="57" max="57" width="10" bestFit="1" customWidth="1"/>
    <col min="58" max="58" width="15.6640625" bestFit="1" customWidth="1"/>
    <col min="59" max="59" width="14.77734375" bestFit="1" customWidth="1"/>
    <col min="60" max="60" width="12" bestFit="1" customWidth="1"/>
    <col min="61" max="61" width="12.21875" bestFit="1" customWidth="1"/>
    <col min="62" max="62" width="24" bestFit="1" customWidth="1"/>
    <col min="63" max="63" width="14.77734375" bestFit="1" customWidth="1"/>
    <col min="64" max="64" width="12" bestFit="1" customWidth="1"/>
    <col min="65" max="65" width="12.21875" bestFit="1" customWidth="1"/>
    <col min="66" max="66" width="12.5546875" bestFit="1" customWidth="1"/>
    <col min="67" max="67" width="17.6640625" bestFit="1" customWidth="1"/>
    <col min="68" max="68" width="24" bestFit="1" customWidth="1"/>
    <col min="69" max="69" width="18.109375" bestFit="1" customWidth="1"/>
    <col min="70" max="70" width="19" bestFit="1" customWidth="1"/>
    <col min="71" max="71" width="11.88671875" bestFit="1" customWidth="1"/>
    <col min="72" max="72" width="18.21875" bestFit="1" customWidth="1"/>
    <col min="73" max="73" width="15.21875" bestFit="1" customWidth="1"/>
    <col min="74" max="74" width="15.6640625" bestFit="1" customWidth="1"/>
    <col min="75" max="75" width="16.21875" bestFit="1" customWidth="1"/>
    <col min="76" max="76" width="20.44140625" bestFit="1" customWidth="1"/>
    <col min="77" max="77" width="11.44140625" bestFit="1" customWidth="1"/>
    <col min="78" max="78" width="14.77734375" bestFit="1" customWidth="1"/>
    <col min="79" max="79" width="11" bestFit="1" customWidth="1"/>
    <col min="80" max="80" width="12.5546875" bestFit="1" customWidth="1"/>
    <col min="81" max="81" width="8.88671875" bestFit="1" customWidth="1"/>
    <col min="82" max="82" width="13.77734375" bestFit="1" customWidth="1"/>
    <col min="83" max="83" width="11" bestFit="1" customWidth="1"/>
    <col min="84" max="84" width="17.6640625" bestFit="1" customWidth="1"/>
    <col min="85" max="85" width="16.21875" bestFit="1" customWidth="1"/>
    <col min="86" max="86" width="13.77734375" bestFit="1" customWidth="1"/>
    <col min="87" max="87" width="11" bestFit="1" customWidth="1"/>
    <col min="88" max="88" width="12.21875" bestFit="1" customWidth="1"/>
    <col min="89" max="89" width="18.21875" bestFit="1" customWidth="1"/>
    <col min="90" max="90" width="16.21875" bestFit="1" customWidth="1"/>
    <col min="91" max="91" width="20.44140625" bestFit="1" customWidth="1"/>
    <col min="92" max="92" width="13.77734375" bestFit="1" customWidth="1"/>
    <col min="93" max="93" width="11" bestFit="1" customWidth="1"/>
    <col min="94" max="94" width="12.21875" bestFit="1" customWidth="1"/>
    <col min="95" max="95" width="12.5546875" bestFit="1" customWidth="1"/>
    <col min="96" max="96" width="17.6640625" bestFit="1" customWidth="1"/>
    <col min="97" max="97" width="16.21875" bestFit="1" customWidth="1"/>
    <col min="98" max="98" width="18.109375" bestFit="1" customWidth="1"/>
    <col min="99" max="99" width="10" bestFit="1" customWidth="1"/>
    <col min="100" max="100" width="18.21875" bestFit="1" customWidth="1"/>
    <col min="101" max="101" width="15.6640625" bestFit="1" customWidth="1"/>
    <col min="102" max="102" width="16.21875" bestFit="1" customWidth="1"/>
    <col min="103" max="103" width="13.77734375" bestFit="1" customWidth="1"/>
    <col min="104" max="104" width="11" bestFit="1" customWidth="1"/>
    <col min="105" max="105" width="12.21875" bestFit="1" customWidth="1"/>
    <col min="106" max="106" width="24" bestFit="1" customWidth="1"/>
    <col min="107" max="107" width="13.77734375" bestFit="1" customWidth="1"/>
    <col min="108" max="108" width="11" bestFit="1" customWidth="1"/>
    <col min="109" max="109" width="12.21875" bestFit="1" customWidth="1"/>
    <col min="110" max="110" width="19" bestFit="1" customWidth="1"/>
    <col min="111" max="111" width="13.77734375" bestFit="1" customWidth="1"/>
    <col min="112" max="112" width="11" bestFit="1" customWidth="1"/>
    <col min="113" max="113" width="12.21875" bestFit="1" customWidth="1"/>
    <col min="114" max="114" width="12.5546875" bestFit="1" customWidth="1"/>
    <col min="115" max="115" width="24" bestFit="1" customWidth="1"/>
    <col min="116" max="116" width="8.88671875" bestFit="1" customWidth="1"/>
    <col min="117" max="117" width="13.77734375" bestFit="1" customWidth="1"/>
    <col min="118" max="118" width="11" bestFit="1" customWidth="1"/>
    <col min="119" max="119" width="17.6640625" bestFit="1" customWidth="1"/>
    <col min="120" max="120" width="16.21875" bestFit="1" customWidth="1"/>
    <col min="121" max="121" width="13.77734375" bestFit="1" customWidth="1"/>
    <col min="122" max="122" width="11" bestFit="1" customWidth="1"/>
    <col min="123" max="123" width="12.5546875" bestFit="1" customWidth="1"/>
    <col min="124" max="124" width="24" bestFit="1" customWidth="1"/>
    <col min="125" max="125" width="18.21875" bestFit="1" customWidth="1"/>
    <col min="126" max="126" width="16.21875" bestFit="1" customWidth="1"/>
    <col min="127" max="127" width="20.44140625" bestFit="1" customWidth="1"/>
    <col min="128" max="128" width="13.77734375" bestFit="1" customWidth="1"/>
    <col min="129" max="129" width="11" bestFit="1" customWidth="1"/>
    <col min="130" max="130" width="12.21875" bestFit="1" customWidth="1"/>
    <col min="131" max="131" width="17.6640625" bestFit="1" customWidth="1"/>
    <col min="132" max="132" width="16.21875" bestFit="1" customWidth="1"/>
    <col min="133" max="133" width="10" bestFit="1" customWidth="1"/>
    <col min="134" max="134" width="15.6640625" bestFit="1" customWidth="1"/>
    <col min="135" max="135" width="13.77734375" bestFit="1" customWidth="1"/>
    <col min="136" max="136" width="11" bestFit="1" customWidth="1"/>
    <col min="137" max="137" width="12.5546875" bestFit="1" customWidth="1"/>
    <col min="138" max="138" width="24" bestFit="1" customWidth="1"/>
    <col min="139" max="139" width="16.21875" bestFit="1" customWidth="1"/>
    <col min="140" max="140" width="20.44140625" bestFit="1" customWidth="1"/>
    <col min="141" max="141" width="13.77734375" bestFit="1" customWidth="1"/>
    <col min="142" max="142" width="10" bestFit="1" customWidth="1"/>
    <col min="143" max="143" width="12.5546875" bestFit="1" customWidth="1"/>
    <col min="144" max="144" width="24" bestFit="1" customWidth="1"/>
    <col min="145" max="145" width="16.21875" bestFit="1" customWidth="1"/>
    <col min="146" max="146" width="20.44140625" bestFit="1" customWidth="1"/>
    <col min="147" max="147" width="12.77734375" bestFit="1" customWidth="1"/>
    <col min="148" max="148" width="11" bestFit="1" customWidth="1"/>
    <col min="149" max="149" width="12.21875" bestFit="1" customWidth="1"/>
    <col min="150" max="150" width="12.5546875" bestFit="1" customWidth="1"/>
    <col min="151" max="151" width="16.21875" bestFit="1" customWidth="1"/>
    <col min="152" max="152" width="13.77734375" bestFit="1" customWidth="1"/>
    <col min="153" max="153" width="18.21875" bestFit="1" customWidth="1"/>
    <col min="154" max="154" width="15.21875" bestFit="1" customWidth="1"/>
    <col min="155" max="155" width="16.21875" bestFit="1" customWidth="1"/>
    <col min="156" max="156" width="13.77734375" bestFit="1" customWidth="1"/>
    <col min="157" max="157" width="11" bestFit="1" customWidth="1"/>
    <col min="158" max="158" width="12.21875" bestFit="1" customWidth="1"/>
    <col min="159" max="159" width="19" bestFit="1" customWidth="1"/>
    <col min="160" max="160" width="13.77734375" bestFit="1" customWidth="1"/>
    <col min="161" max="161" width="11.77734375" bestFit="1" customWidth="1"/>
  </cols>
  <sheetData>
    <row r="1" spans="1:3" x14ac:dyDescent="0.3">
      <c r="B1" s="1" t="s">
        <v>924</v>
      </c>
      <c r="C1" t="s">
        <v>926</v>
      </c>
    </row>
    <row r="3" spans="1:3" x14ac:dyDescent="0.3">
      <c r="A3">
        <v>1</v>
      </c>
      <c r="B3" t="s">
        <v>925</v>
      </c>
      <c r="C3" s="32"/>
    </row>
    <row r="25" spans="1:4" x14ac:dyDescent="0.3">
      <c r="C25" t="s">
        <v>1</v>
      </c>
      <c r="D25" t="s">
        <v>753</v>
      </c>
    </row>
    <row r="26" spans="1:4" x14ac:dyDescent="0.3">
      <c r="A26">
        <v>2</v>
      </c>
      <c r="B26" t="s">
        <v>927</v>
      </c>
      <c r="C26" t="s">
        <v>26</v>
      </c>
      <c r="D26" s="32"/>
    </row>
    <row r="27" spans="1:4" x14ac:dyDescent="0.3">
      <c r="C27" t="s">
        <v>763</v>
      </c>
      <c r="D27" s="32"/>
    </row>
    <row r="28" spans="1:4" x14ac:dyDescent="0.3">
      <c r="C28" t="s">
        <v>765</v>
      </c>
      <c r="D28" s="32"/>
    </row>
    <row r="29" spans="1:4" x14ac:dyDescent="0.3">
      <c r="C29" t="s">
        <v>775</v>
      </c>
      <c r="D29" s="32"/>
    </row>
    <row r="30" spans="1:4" x14ac:dyDescent="0.3">
      <c r="C30" t="s">
        <v>766</v>
      </c>
      <c r="D30" s="32"/>
    </row>
    <row r="31" spans="1:4" x14ac:dyDescent="0.3">
      <c r="C31" t="s">
        <v>776</v>
      </c>
      <c r="D31" s="32"/>
    </row>
    <row r="32" spans="1:4" x14ac:dyDescent="0.3">
      <c r="C32" t="s">
        <v>778</v>
      </c>
      <c r="D32" s="32"/>
    </row>
    <row r="33" spans="3:4" x14ac:dyDescent="0.3">
      <c r="C33" t="s">
        <v>785</v>
      </c>
      <c r="D33" s="32"/>
    </row>
    <row r="34" spans="3:4" x14ac:dyDescent="0.3">
      <c r="C34" t="s">
        <v>787</v>
      </c>
      <c r="D34" s="32"/>
    </row>
    <row r="35" spans="3:4" x14ac:dyDescent="0.3">
      <c r="C35" t="s">
        <v>788</v>
      </c>
      <c r="D35" s="32"/>
    </row>
    <row r="36" spans="3:4" x14ac:dyDescent="0.3">
      <c r="C36" t="s">
        <v>790</v>
      </c>
      <c r="D36" s="32"/>
    </row>
    <row r="37" spans="3:4" x14ac:dyDescent="0.3">
      <c r="C37" t="s">
        <v>796</v>
      </c>
      <c r="D37" s="32"/>
    </row>
    <row r="38" spans="3:4" x14ac:dyDescent="0.3">
      <c r="C38" t="s">
        <v>801</v>
      </c>
      <c r="D38" s="32"/>
    </row>
    <row r="39" spans="3:4" x14ac:dyDescent="0.3">
      <c r="C39" t="s">
        <v>865</v>
      </c>
      <c r="D39" s="32"/>
    </row>
    <row r="40" spans="3:4" x14ac:dyDescent="0.3">
      <c r="C40" t="s">
        <v>813</v>
      </c>
      <c r="D40" s="32"/>
    </row>
    <row r="41" spans="3:4" x14ac:dyDescent="0.3">
      <c r="C41" t="s">
        <v>821</v>
      </c>
      <c r="D41" s="32"/>
    </row>
    <row r="42" spans="3:4" x14ac:dyDescent="0.3">
      <c r="C42" t="s">
        <v>830</v>
      </c>
      <c r="D42" s="32"/>
    </row>
    <row r="43" spans="3:4" x14ac:dyDescent="0.3">
      <c r="C43" t="s">
        <v>866</v>
      </c>
      <c r="D43" s="32"/>
    </row>
    <row r="44" spans="3:4" x14ac:dyDescent="0.3">
      <c r="C44" t="s">
        <v>858</v>
      </c>
      <c r="D44" s="32"/>
    </row>
    <row r="45" spans="3:4" x14ac:dyDescent="0.3">
      <c r="C45" t="s">
        <v>862</v>
      </c>
      <c r="D45" s="32"/>
    </row>
    <row r="49" spans="1:5" x14ac:dyDescent="0.3">
      <c r="C49" s="32" t="s">
        <v>750</v>
      </c>
      <c r="D49" s="32" t="s">
        <v>26</v>
      </c>
      <c r="E49" s="32" t="s">
        <v>24</v>
      </c>
    </row>
    <row r="50" spans="1:5" x14ac:dyDescent="0.3">
      <c r="A50">
        <v>3</v>
      </c>
      <c r="B50" t="s">
        <v>931</v>
      </c>
    </row>
    <row r="77" spans="1:3" x14ac:dyDescent="0.3">
      <c r="A77">
        <v>4</v>
      </c>
      <c r="B77" t="s">
        <v>928</v>
      </c>
      <c r="C77" s="32" t="s">
        <v>929</v>
      </c>
    </row>
    <row r="104" spans="1:4" x14ac:dyDescent="0.3">
      <c r="A104">
        <v>5</v>
      </c>
      <c r="B104" t="s">
        <v>930</v>
      </c>
      <c r="C104" s="32" t="s">
        <v>926</v>
      </c>
      <c r="D104" s="32"/>
    </row>
    <row r="126" spans="1:4" x14ac:dyDescent="0.3">
      <c r="B126" s="1" t="s">
        <v>932</v>
      </c>
    </row>
    <row r="127" spans="1:4" x14ac:dyDescent="0.3">
      <c r="C127" s="3" t="s">
        <v>936</v>
      </c>
      <c r="D127" s="3" t="s">
        <v>935</v>
      </c>
    </row>
    <row r="128" spans="1:4" x14ac:dyDescent="0.3">
      <c r="A128">
        <v>1</v>
      </c>
      <c r="B128" t="s">
        <v>934</v>
      </c>
      <c r="C128" t="s">
        <v>628</v>
      </c>
    </row>
    <row r="129" spans="2:6" x14ac:dyDescent="0.3">
      <c r="C129" t="s">
        <v>629</v>
      </c>
    </row>
    <row r="130" spans="2:6" x14ac:dyDescent="0.3">
      <c r="C130" t="s">
        <v>630</v>
      </c>
    </row>
    <row r="131" spans="2:6" x14ac:dyDescent="0.3">
      <c r="C131" t="s">
        <v>631</v>
      </c>
    </row>
    <row r="132" spans="2:6" x14ac:dyDescent="0.3">
      <c r="C132" t="s">
        <v>632</v>
      </c>
    </row>
    <row r="133" spans="2:6" x14ac:dyDescent="0.3">
      <c r="C133" t="s">
        <v>633</v>
      </c>
    </row>
    <row r="134" spans="2:6" x14ac:dyDescent="0.3">
      <c r="C134" t="s">
        <v>634</v>
      </c>
    </row>
    <row r="137" spans="2:6" x14ac:dyDescent="0.3">
      <c r="B137" t="s">
        <v>937</v>
      </c>
      <c r="C137" s="3" t="s">
        <v>936</v>
      </c>
      <c r="D137" s="3" t="s">
        <v>938</v>
      </c>
      <c r="E137" s="3" t="s">
        <v>933</v>
      </c>
      <c r="F137" s="32" t="s">
        <v>939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E5DB4-C178-4707-B427-7E3DAEC30645}">
  <dimension ref="A3:N14"/>
  <sheetViews>
    <sheetView workbookViewId="0">
      <selection activeCell="B6" sqref="B6"/>
    </sheetView>
  </sheetViews>
  <sheetFormatPr defaultRowHeight="14.4" x14ac:dyDescent="0.3"/>
  <cols>
    <col min="1" max="1" width="4.21875" customWidth="1"/>
    <col min="2" max="3" width="12.21875" customWidth="1"/>
    <col min="4" max="5" width="12.44140625" customWidth="1"/>
    <col min="6" max="6" width="4.77734375" customWidth="1"/>
    <col min="7" max="7" width="11.77734375" customWidth="1"/>
    <col min="8" max="8" width="12.44140625" customWidth="1"/>
    <col min="9" max="9" width="13" customWidth="1"/>
    <col min="12" max="12" width="13.21875" customWidth="1"/>
    <col min="13" max="13" width="18.77734375" customWidth="1"/>
    <col min="14" max="14" width="19.5546875" bestFit="1" customWidth="1"/>
  </cols>
  <sheetData>
    <row r="3" spans="1:14" x14ac:dyDescent="0.3">
      <c r="A3" s="14" t="s">
        <v>719</v>
      </c>
      <c r="B3" s="14" t="s">
        <v>720</v>
      </c>
      <c r="C3" s="14" t="s">
        <v>721</v>
      </c>
      <c r="D3" s="14" t="s">
        <v>722</v>
      </c>
      <c r="E3" s="14" t="s">
        <v>723</v>
      </c>
      <c r="F3" s="14" t="s">
        <v>724</v>
      </c>
      <c r="G3" s="14" t="s">
        <v>725</v>
      </c>
      <c r="H3" s="15" t="s">
        <v>726</v>
      </c>
      <c r="I3" s="15" t="s">
        <v>727</v>
      </c>
      <c r="J3" s="15" t="s">
        <v>728</v>
      </c>
      <c r="K3" s="15" t="s">
        <v>729</v>
      </c>
      <c r="L3" s="15" t="s">
        <v>730</v>
      </c>
      <c r="M3" s="15" t="s">
        <v>731</v>
      </c>
      <c r="N3" s="15" t="s">
        <v>732</v>
      </c>
    </row>
    <row r="4" spans="1:14" x14ac:dyDescent="0.3">
      <c r="A4" t="str" cm="1">
        <f t="array" ref="A4:A8">ROMAN(_xlfn.SEQUENCE(5))</f>
        <v>I</v>
      </c>
      <c r="B4" t="s">
        <v>733</v>
      </c>
      <c r="C4" t="str">
        <f>PROPER(B4)</f>
        <v>Apsak Angkor</v>
      </c>
      <c r="D4" t="str">
        <f>UPPER(B4)</f>
        <v>APSAK ANGKOR</v>
      </c>
      <c r="E4" t="str">
        <f>LOWER(B4)</f>
        <v>apsak angkor</v>
      </c>
      <c r="F4">
        <f>LEN(B4)</f>
        <v>12</v>
      </c>
      <c r="G4" t="str">
        <f>TRIM(C4)</f>
        <v>Apsak Angkor</v>
      </c>
      <c r="H4" t="b">
        <f>B4=B5</f>
        <v>0</v>
      </c>
      <c r="I4" t="b">
        <f>G4=G5</f>
        <v>1</v>
      </c>
      <c r="J4" t="str">
        <f>LEFT(B4,5)</f>
        <v>ApSAK</v>
      </c>
      <c r="K4" t="str">
        <f>RIGHT(B4,5)</f>
        <v>ngkor</v>
      </c>
      <c r="L4" t="str">
        <f>MID(G4,3,10)</f>
        <v>sak Angkor</v>
      </c>
      <c r="M4" t="str">
        <f>SUBSTITUTE(B4,"Nil","Thida")</f>
        <v>ApSAK Angkor</v>
      </c>
      <c r="N4" t="str">
        <f>REPLACE(B4,4,1,"Thida")</f>
        <v>ApSThidaK Angkor</v>
      </c>
    </row>
    <row r="5" spans="1:14" x14ac:dyDescent="0.3">
      <c r="A5" t="str">
        <v>II</v>
      </c>
      <c r="B5" t="s">
        <v>734</v>
      </c>
      <c r="C5" t="str">
        <f>PROPER(B5)</f>
        <v xml:space="preserve"> Apsak   Angkor  </v>
      </c>
      <c r="D5" t="str">
        <f>UPPER(B5)</f>
        <v xml:space="preserve"> APSAK   ANGKOR  </v>
      </c>
      <c r="E5" t="str">
        <f>LOWER(B5)</f>
        <v xml:space="preserve"> apsak   angkor  </v>
      </c>
      <c r="F5">
        <f>LEN(B5)</f>
        <v>17</v>
      </c>
      <c r="G5" t="str">
        <f>TRIM(C5)</f>
        <v>Apsak Angkor</v>
      </c>
      <c r="H5" t="b">
        <f>C4=C5</f>
        <v>0</v>
      </c>
      <c r="I5" t="b">
        <f>G4=G5</f>
        <v>1</v>
      </c>
      <c r="J5" t="str">
        <f>LEFT(B5,5)</f>
        <v xml:space="preserve"> ApSA</v>
      </c>
      <c r="K5" t="str">
        <f>RIGHT(B5,5)</f>
        <v xml:space="preserve">kor  </v>
      </c>
      <c r="L5" t="str">
        <f>MID(G5,3,10)</f>
        <v>sak Angkor</v>
      </c>
      <c r="M5" t="str">
        <f t="shared" ref="M5:M7" si="0">SUBSTITUTE(B5,"Nil","Thida")</f>
        <v xml:space="preserve"> ApSAK   Angkor  </v>
      </c>
      <c r="N5" t="str">
        <f>REPLACE(B5,4,1,"Thida")</f>
        <v xml:space="preserve"> ApThidaAK   Angkor  </v>
      </c>
    </row>
    <row r="6" spans="1:14" ht="14.25" customHeight="1" x14ac:dyDescent="0.3">
      <c r="A6" t="str">
        <v>III</v>
      </c>
      <c r="B6" s="2" t="s">
        <v>735</v>
      </c>
      <c r="C6" t="str">
        <f t="shared" ref="C6:C7" si="1">PROPER(B6)</f>
        <v xml:space="preserve"> 12345N6789</v>
      </c>
      <c r="D6" t="str">
        <f t="shared" ref="D6:D7" si="2">UPPER(B6)</f>
        <v xml:space="preserve"> 12345N6789</v>
      </c>
      <c r="E6" t="str">
        <f t="shared" ref="E6:E7" si="3">LOWER(B6)</f>
        <v xml:space="preserve"> 12345n6789</v>
      </c>
      <c r="F6">
        <f t="shared" ref="F6:F7" si="4">LEN(B6)</f>
        <v>11</v>
      </c>
      <c r="G6" t="str">
        <f t="shared" ref="G6:G7" si="5">TRIM(C6)</f>
        <v>12345N6789</v>
      </c>
      <c r="H6" t="b">
        <f>J6=J7</f>
        <v>0</v>
      </c>
      <c r="I6" t="b">
        <f>L6=L7</f>
        <v>1</v>
      </c>
      <c r="J6" t="str">
        <f>LEFT(B6,5)</f>
        <v xml:space="preserve"> 1234</v>
      </c>
      <c r="K6" t="str">
        <f>RIGHT(B6,5)</f>
        <v>N6789</v>
      </c>
      <c r="L6" t="str">
        <f>MID(TRIM(B6),3,10)</f>
        <v>345N6789</v>
      </c>
      <c r="M6" t="str">
        <f t="shared" si="0"/>
        <v xml:space="preserve"> 12345N6789</v>
      </c>
      <c r="N6" t="str">
        <f>REPLACE(G6,4,2,"Thida")</f>
        <v>123ThidaN6789</v>
      </c>
    </row>
    <row r="7" spans="1:14" x14ac:dyDescent="0.3">
      <c r="A7" t="str">
        <v>IV</v>
      </c>
      <c r="B7" s="2" t="s">
        <v>736</v>
      </c>
      <c r="C7" t="str">
        <f t="shared" si="1"/>
        <v xml:space="preserve">12345N6789 </v>
      </c>
      <c r="D7" t="str">
        <f t="shared" si="2"/>
        <v xml:space="preserve">12345N6789 </v>
      </c>
      <c r="E7" t="str">
        <f t="shared" si="3"/>
        <v xml:space="preserve">12345n6789 </v>
      </c>
      <c r="F7">
        <f t="shared" si="4"/>
        <v>11</v>
      </c>
      <c r="G7" t="str">
        <f t="shared" si="5"/>
        <v>12345N6789</v>
      </c>
      <c r="H7" t="b">
        <f>K6=K7</f>
        <v>0</v>
      </c>
      <c r="I7" t="b">
        <f>L6=L7</f>
        <v>1</v>
      </c>
      <c r="J7" t="str">
        <f>LEFT(B7,5)</f>
        <v>12345</v>
      </c>
      <c r="K7" t="str">
        <f>RIGHT(B7,5)</f>
        <v xml:space="preserve">6789 </v>
      </c>
      <c r="L7" t="str">
        <f>MID(TRIM(B7),3,10)</f>
        <v>345N6789</v>
      </c>
      <c r="M7" t="str">
        <f t="shared" si="0"/>
        <v xml:space="preserve">12345N6789 </v>
      </c>
      <c r="N7" t="str">
        <f>REPLACE(G7,4,2,"Thida")</f>
        <v>123ThidaN6789</v>
      </c>
    </row>
    <row r="8" spans="1:14" x14ac:dyDescent="0.3">
      <c r="A8" t="str">
        <v>V</v>
      </c>
      <c r="J8" t="str">
        <f>LEFT(B8,5)</f>
        <v/>
      </c>
      <c r="K8" t="str">
        <f>RIGHT(B8,5)</f>
        <v/>
      </c>
      <c r="L8" t="str">
        <f>MID(G8,3,10)</f>
        <v/>
      </c>
    </row>
    <row r="10" spans="1:14" x14ac:dyDescent="0.3">
      <c r="D10" s="1"/>
    </row>
    <row r="11" spans="1:14" x14ac:dyDescent="0.3">
      <c r="H11" s="16"/>
    </row>
    <row r="14" spans="1:14" x14ac:dyDescent="0.3">
      <c r="C1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SetUp_Data</vt:lpstr>
      <vt:lpstr>Jounal Entry Data</vt:lpstr>
      <vt:lpstr>Exercise</vt:lpstr>
      <vt:lpstr>Other</vt:lpstr>
    </vt:vector>
  </TitlesOfParts>
  <Company>SNV Netherlands Development Organisation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Nil, Vannak</dc:creator>
  <cp:lastModifiedBy>Roeung Raingsey</cp:lastModifiedBy>
  <dcterms:created xsi:type="dcterms:W3CDTF">2026-04-23T07:52:29Z</dcterms:created>
  <dcterms:modified xsi:type="dcterms:W3CDTF">2026-04-24T07:11:50Z</dcterms:modified>
</cp:coreProperties>
</file>